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135" windowWidth="19440" windowHeight="14580"/>
  </bookViews>
  <sheets>
    <sheet name="원가계산서" sheetId="3" r:id="rId1"/>
    <sheet name="공종별집계표" sheetId="10" r:id="rId2"/>
    <sheet name="공종별내역서" sheetId="9" r:id="rId3"/>
    <sheet name=" 공사설정 " sheetId="2" state="hidden" r:id="rId4"/>
    <sheet name="Sheet1" sheetId="1" r:id="rId5"/>
  </sheets>
  <definedNames>
    <definedName name="_xlnm.Print_Area" localSheetId="2">공종별내역서!$A$1:$M$95</definedName>
    <definedName name="_xlnm.Print_Area" localSheetId="1">공종별집계표!$A$1:$M$26</definedName>
    <definedName name="_xlnm.Print_Titles" localSheetId="2">공종별내역서!$1:$3</definedName>
    <definedName name="_xlnm.Print_Titles" localSheetId="1">공종별집계표!$1:$4</definedName>
    <definedName name="_xlnm.Print_Titles" localSheetId="0">원가계산서!$1:$3</definedName>
  </definedNames>
  <calcPr calcId="124519"/>
</workbook>
</file>

<file path=xl/calcChain.xml><?xml version="1.0" encoding="utf-8"?>
<calcChain xmlns="http://schemas.openxmlformats.org/spreadsheetml/2006/main">
  <c r="E20" i="3"/>
  <c r="H75" i="9" l="1"/>
  <c r="H52"/>
  <c r="J52"/>
  <c r="H51"/>
  <c r="J51"/>
  <c r="H36"/>
  <c r="J36"/>
  <c r="H34"/>
  <c r="J34"/>
  <c r="H31"/>
  <c r="J31"/>
  <c r="H28"/>
  <c r="J28"/>
  <c r="H5"/>
  <c r="H26" s="1"/>
  <c r="G6" i="10" s="1"/>
  <c r="H6" s="1"/>
  <c r="J5" i="9"/>
  <c r="F74"/>
  <c r="H74"/>
  <c r="J74"/>
  <c r="K74"/>
  <c r="F53"/>
  <c r="H53"/>
  <c r="J53"/>
  <c r="K53"/>
  <c r="F30"/>
  <c r="H30"/>
  <c r="J30"/>
  <c r="K30"/>
  <c r="F29"/>
  <c r="H29"/>
  <c r="J29"/>
  <c r="K29"/>
  <c r="J72" l="1"/>
  <c r="I8" i="10" s="1"/>
  <c r="J8" s="1"/>
  <c r="H72" i="9"/>
  <c r="G8" i="10" s="1"/>
  <c r="H8" s="1"/>
  <c r="L74" i="9"/>
  <c r="H95"/>
  <c r="G9" i="10" s="1"/>
  <c r="H9" s="1"/>
  <c r="L30" i="9"/>
  <c r="F34"/>
  <c r="L34" s="1"/>
  <c r="J26"/>
  <c r="I6" i="10" s="1"/>
  <c r="J6" s="1"/>
  <c r="K36" i="9"/>
  <c r="F36"/>
  <c r="L36" s="1"/>
  <c r="K52"/>
  <c r="F52"/>
  <c r="F5"/>
  <c r="F26" s="1"/>
  <c r="E6" i="10" s="1"/>
  <c r="F6" s="1"/>
  <c r="K5" i="9"/>
  <c r="K28"/>
  <c r="F28"/>
  <c r="L28" s="1"/>
  <c r="K31"/>
  <c r="F31"/>
  <c r="L31" s="1"/>
  <c r="K51"/>
  <c r="F51"/>
  <c r="F72" s="1"/>
  <c r="E8" i="10" s="1"/>
  <c r="F8" s="1"/>
  <c r="J75" i="9"/>
  <c r="J95" s="1"/>
  <c r="I9" i="10" s="1"/>
  <c r="J9" s="1"/>
  <c r="H32" i="9"/>
  <c r="J32"/>
  <c r="J35"/>
  <c r="L53"/>
  <c r="L52"/>
  <c r="L29"/>
  <c r="H33"/>
  <c r="H35"/>
  <c r="L8" i="10" l="1"/>
  <c r="H49" i="9"/>
  <c r="G7" i="10" s="1"/>
  <c r="H7" s="1"/>
  <c r="G5" s="1"/>
  <c r="H5" s="1"/>
  <c r="E8" i="3" s="1"/>
  <c r="E9" s="1"/>
  <c r="E10" s="1"/>
  <c r="K6" i="10"/>
  <c r="L6"/>
  <c r="K8"/>
  <c r="L51" i="9"/>
  <c r="L72" s="1"/>
  <c r="K34"/>
  <c r="L5"/>
  <c r="L26" s="1"/>
  <c r="F75"/>
  <c r="K75"/>
  <c r="H26" i="10" l="1"/>
  <c r="F95" i="9"/>
  <c r="E9" i="10" s="1"/>
  <c r="L75" i="9"/>
  <c r="L95" s="1"/>
  <c r="K32"/>
  <c r="F32"/>
  <c r="E13" i="3"/>
  <c r="E12"/>
  <c r="F9" i="10" l="1"/>
  <c r="L9" s="1"/>
  <c r="T9" s="1"/>
  <c r="E21" i="3" s="1"/>
  <c r="K9" i="10"/>
  <c r="L32" i="9"/>
  <c r="J33" l="1"/>
  <c r="J49" s="1"/>
  <c r="I7" i="10" s="1"/>
  <c r="J7" s="1"/>
  <c r="I5" s="1"/>
  <c r="J5" s="1"/>
  <c r="E11" i="3" l="1"/>
  <c r="J26" i="10"/>
  <c r="K35" i="9" l="1"/>
  <c r="F35"/>
  <c r="L35" s="1"/>
  <c r="K33" l="1"/>
  <c r="F33"/>
  <c r="L33" l="1"/>
  <c r="L49" s="1"/>
  <c r="F49"/>
  <c r="E7" i="10" s="1"/>
  <c r="F7" l="1"/>
  <c r="K7"/>
  <c r="E5" l="1"/>
  <c r="L7"/>
  <c r="F5" l="1"/>
  <c r="K5"/>
  <c r="L5" l="1"/>
  <c r="L26" s="1"/>
  <c r="F26"/>
  <c r="E4" i="3"/>
  <c r="E7" s="1"/>
  <c r="E14" l="1"/>
  <c r="E15"/>
  <c r="E16"/>
  <c r="E17" l="1"/>
  <c r="E18" l="1"/>
  <c r="E19" s="1"/>
  <c r="E22" l="1"/>
  <c r="E23" l="1"/>
  <c r="E24" l="1"/>
  <c r="E25" s="1"/>
</calcChain>
</file>

<file path=xl/sharedStrings.xml><?xml version="1.0" encoding="utf-8"?>
<sst xmlns="http://schemas.openxmlformats.org/spreadsheetml/2006/main" count="506" uniqueCount="240">
  <si>
    <t>공 종 별 집 계 표</t>
  </si>
  <si>
    <t>[ 청주의료원 본관3층 하늘마루 탄성고무칩 포장공사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</si>
  <si>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</si>
  <si>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</si>
  <si>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</si>
  <si>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</si>
  <si>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</si>
  <si>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</si>
  <si>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</si>
  <si>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</si>
  <si>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</si>
  <si>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</si>
  <si>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</si>
  <si>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</si>
  <si>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</si>
  <si>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</si>
  <si>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</si>
  <si>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</si>
  <si>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</si>
  <si>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</si>
  <si>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</si>
  <si>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</si>
  <si>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</si>
  <si>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</si>
  <si>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</si>
  <si>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</si>
  <si>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</si>
  <si>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</si>
  <si>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</si>
  <si>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</si>
  <si>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</si>
  <si>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</si>
  <si>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</si>
  <si>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</si>
  <si>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</si>
  <si>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</si>
  <si>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</si>
  <si>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</si>
  <si>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</si>
  <si>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</si>
  <si>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</si>
  <si>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</si>
  <si>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</si>
  <si>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</si>
  <si>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</si>
  <si>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</si>
  <si>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</si>
  <si>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</si>
  <si>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</si>
  <si>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</si>
  <si>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</si>
  <si>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청주의료원 본관3층 하늘마루 탄성고무칩 포장공사</t>
  </si>
  <si>
    <t/>
  </si>
  <si>
    <t>01</t>
  </si>
  <si>
    <t>가  설  공  사</t>
  </si>
  <si>
    <t>010101</t>
  </si>
  <si>
    <t>건축물 보양 - 콘크리트</t>
  </si>
  <si>
    <t>살수</t>
  </si>
  <si>
    <t>M2</t>
  </si>
  <si>
    <t>5AAD6686A69018D4EA1CB43FFB41F0</t>
  </si>
  <si>
    <t>T</t>
  </si>
  <si>
    <t>F</t>
  </si>
  <si>
    <t>0101015AAD6686A69018D4EA1CB43FFB41F0</t>
  </si>
  <si>
    <t>[ 합           계 ]</t>
  </si>
  <si>
    <t>TOTAL</t>
  </si>
  <si>
    <t>미  장  공  사</t>
  </si>
  <si>
    <t>010102</t>
  </si>
  <si>
    <t>모르타르 기계바름</t>
  </si>
  <si>
    <t>인력마감, 구배가 있는 경우</t>
  </si>
  <si>
    <t>5AAD0618EB00183996CBE441EFA61A</t>
  </si>
  <si>
    <t>0101025AAD0618EB00183996CBE441EFA61A</t>
  </si>
  <si>
    <t>모르타르</t>
  </si>
  <si>
    <t>모르타르, 1:3, 500kg</t>
  </si>
  <si>
    <t>M3</t>
  </si>
  <si>
    <t>5D83D6FC45F01832021E94DC59D884A229D7FE</t>
  </si>
  <si>
    <t>0101025D83D6FC45F01832021E94DC59D884A229D7FE</t>
  </si>
  <si>
    <t>콘크리트 펌프차 타설(무근, 진동기無)</t>
  </si>
  <si>
    <t>100m3 미만, 슬럼프 8~12cm, 양호(매트기초 등)</t>
  </si>
  <si>
    <t>회</t>
  </si>
  <si>
    <t>5AAD364B2FB018ADE6E054534E46B4</t>
  </si>
  <si>
    <t>0101025AAD364B2FB018ADE6E054534E46B4</t>
  </si>
  <si>
    <t>배수판설치</t>
  </si>
  <si>
    <t>옥상조경, 300*300*35mm</t>
  </si>
  <si>
    <t>5AADF69310B0180F9A4064FEA6BBE7</t>
  </si>
  <si>
    <t>0101025AADF69310B0180F9A4064FEA6BBE7</t>
  </si>
  <si>
    <t>와이어메시 바닥깔기</t>
  </si>
  <si>
    <t>#10-150*150</t>
  </si>
  <si>
    <t>5AADD6558B0018A3C9B9B43BF48BB7</t>
  </si>
  <si>
    <t>0101025AADD6558B0018A3C9B9B43BF48BB7</t>
  </si>
  <si>
    <t>신축줄눈</t>
  </si>
  <si>
    <t>옥상, SAW CUT</t>
  </si>
  <si>
    <t>M</t>
  </si>
  <si>
    <t>5AAD3645877018D83E7BB467A59E7F</t>
  </si>
  <si>
    <t>0101025AAD3645877018D83E7BB467A59E7F</t>
  </si>
  <si>
    <t>EPDM 칼라고무칩 포장</t>
  </si>
  <si>
    <t>투톤15MM/M2,탄성고무칩</t>
  </si>
  <si>
    <t>5A885672C80018ECFD2C145CCE82F5</t>
  </si>
  <si>
    <t>0101025A885672C80018ECFD2C145CCE82F5</t>
  </si>
  <si>
    <t>PVC관부설</t>
  </si>
  <si>
    <t>Ø50 PVC,VG1,부대공사포함</t>
  </si>
  <si>
    <t>5AAC767FEE30187A7EF31462823268</t>
  </si>
  <si>
    <t>0101025AAC767FEE30187A7EF31462823268</t>
  </si>
  <si>
    <t>5AAC767EC9D018323357A43165C6DC</t>
  </si>
  <si>
    <t>0101025AAC767EC9D018323357A43165C6DC</t>
  </si>
  <si>
    <t>철  거  공  사</t>
  </si>
  <si>
    <t>010103</t>
  </si>
  <si>
    <t>경량철골천정틀철거</t>
  </si>
  <si>
    <t>마감재포함</t>
  </si>
  <si>
    <t>5AAC6617677018ADB4C234868E7991</t>
  </si>
  <si>
    <t>0101035AAC6617677018ADB4C234868E7991</t>
  </si>
  <si>
    <t>철거재 운반</t>
  </si>
  <si>
    <t>인력 5층</t>
  </si>
  <si>
    <t>톤</t>
  </si>
  <si>
    <t>5AAC6617677018ADB4C23486824906</t>
  </si>
  <si>
    <t>0101035AAC6617677018ADB4C23486824906</t>
  </si>
  <si>
    <t>철강설</t>
  </si>
  <si>
    <t>철강설, 고철, 작업설부산물</t>
  </si>
  <si>
    <t>kg</t>
  </si>
  <si>
    <t>수집상차도</t>
  </si>
  <si>
    <t>5DAEA67084A01846620DC465836ED98314EBE6</t>
  </si>
  <si>
    <t>0101035DAEA67084A01846620DC465836ED98314EBE6</t>
  </si>
  <si>
    <t>폐기물  처리비</t>
  </si>
  <si>
    <t>010104</t>
  </si>
  <si>
    <t>6</t>
  </si>
  <si>
    <t>혼합건설폐기물</t>
  </si>
  <si>
    <t>그 밖의 건설폐기물에 가연성 5% 이하 혼합</t>
  </si>
  <si>
    <t>TON</t>
  </si>
  <si>
    <t>5AAD6686A5F01830E02804D78E9A25</t>
  </si>
  <si>
    <t>0101045AAD6686A5F01830E02804D78E9A25</t>
  </si>
  <si>
    <t>건설폐기물상차·운반비</t>
  </si>
  <si>
    <t>15톤덤프, 30km</t>
  </si>
  <si>
    <t>5AAD6686A5F01830F2AB441A613994</t>
  </si>
  <si>
    <t>0101045AAD6686A5F01830F2AB441A613994</t>
  </si>
  <si>
    <t>비      고</t>
  </si>
  <si>
    <t>A</t>
  </si>
  <si>
    <t>코드</t>
  </si>
  <si>
    <t>C</t>
  </si>
  <si>
    <t>조달청가격</t>
  </si>
  <si>
    <t>거래가격</t>
  </si>
  <si>
    <t>유통물가</t>
  </si>
  <si>
    <t>조사가격1</t>
  </si>
  <si>
    <t>조사가격2</t>
  </si>
  <si>
    <t>공 사 원 가 계 산 서</t>
  </si>
  <si>
    <t>공사명 : 청주의료원 본관3층 하늘마루 탄성고무칩 포장공사</t>
  </si>
  <si>
    <t>비        목</t>
  </si>
  <si>
    <t>금      액</t>
  </si>
  <si>
    <t>구        성        비</t>
  </si>
  <si>
    <t>순   공   사   원   가</t>
  </si>
  <si>
    <t>재   료   비</t>
  </si>
  <si>
    <t>노   무   비</t>
  </si>
  <si>
    <t>경        비</t>
  </si>
  <si>
    <t>A1</t>
  </si>
  <si>
    <t>직  접  재  료  비</t>
  </si>
  <si>
    <t>A2</t>
  </si>
  <si>
    <t>간  접  재  료  비</t>
  </si>
  <si>
    <t>A3</t>
  </si>
  <si>
    <t>작업설, 부산물(△)</t>
  </si>
  <si>
    <t>AS</t>
  </si>
  <si>
    <t>[ 소          계 ]</t>
  </si>
  <si>
    <t>B1</t>
  </si>
  <si>
    <t>직  접  노  무  비</t>
  </si>
  <si>
    <t>B2</t>
  </si>
  <si>
    <t>간  접  노  무  비</t>
  </si>
  <si>
    <t>직접노무비 * 7.9%</t>
  </si>
  <si>
    <t>BS</t>
  </si>
  <si>
    <t>C2</t>
  </si>
  <si>
    <t>기   계    경   비</t>
  </si>
  <si>
    <t>C4</t>
  </si>
  <si>
    <t>산  재  보  험  료</t>
  </si>
  <si>
    <t>노무비 * 4.05%</t>
  </si>
  <si>
    <t>C5</t>
  </si>
  <si>
    <t>고  용  보  험  료</t>
  </si>
  <si>
    <t>노무비 * 0.87%</t>
  </si>
  <si>
    <t>CH</t>
  </si>
  <si>
    <t>환  경  보  전  비</t>
  </si>
  <si>
    <t>(재료비+직노+기계경비) * 0.5%</t>
  </si>
  <si>
    <t>CG</t>
  </si>
  <si>
    <t>기   타    경   비</t>
  </si>
  <si>
    <t>(재료비+노무비) * 4.5%</t>
  </si>
  <si>
    <t>CK</t>
  </si>
  <si>
    <t>하도급지급보증수수료</t>
  </si>
  <si>
    <t>(재료비+직노+기계경비) * 0.081%</t>
  </si>
  <si>
    <t>CS</t>
  </si>
  <si>
    <t>S1</t>
  </si>
  <si>
    <t xml:space="preserve">        계</t>
  </si>
  <si>
    <t>D1</t>
  </si>
  <si>
    <t>일  반  관  리  비</t>
  </si>
  <si>
    <t>계 * 2%</t>
  </si>
  <si>
    <t>D2</t>
  </si>
  <si>
    <t>이              윤</t>
  </si>
  <si>
    <t>D4</t>
  </si>
  <si>
    <t>D9</t>
  </si>
  <si>
    <t>공   급    가   액</t>
  </si>
  <si>
    <t>DB</t>
  </si>
  <si>
    <t>부  가  가  치  세</t>
  </si>
  <si>
    <t>공급가액 * 10%</t>
  </si>
  <si>
    <t>DH</t>
  </si>
  <si>
    <t>도      급      액</t>
  </si>
  <si>
    <t>S2</t>
  </si>
  <si>
    <t>총   공   사    비</t>
  </si>
  <si>
    <t>이 Sheet는 수정하지 마십시요</t>
  </si>
  <si>
    <t>공사구분</t>
  </si>
  <si>
    <t>확정내역</t>
  </si>
  <si>
    <t>원내역</t>
  </si>
  <si>
    <t>자재단가적용</t>
  </si>
  <si>
    <t>경비단가적용</t>
  </si>
  <si>
    <t>품목코드형식</t>
  </si>
  <si>
    <t>XXXX-XXXX-XXXXXXXXX</t>
  </si>
  <si>
    <t>내역금액소수점처리</t>
  </si>
  <si>
    <t>일위대가내역소수점처리</t>
  </si>
  <si>
    <t>단가명</t>
  </si>
  <si>
    <t>TTTTT</t>
  </si>
  <si>
    <t>환율</t>
  </si>
  <si>
    <t>시간당작업량</t>
  </si>
  <si>
    <t>R</t>
  </si>
  <si>
    <t>1회 사이클시간</t>
  </si>
  <si>
    <t>시간당 작업사이클</t>
  </si>
  <si>
    <t>일반변수</t>
  </si>
  <si>
    <t>시간당 노임산출 계수</t>
  </si>
  <si>
    <t>1/8*16/12*25/20</t>
  </si>
  <si>
    <t>재료비 할증 계수</t>
  </si>
  <si>
    <t>노무비 할증 계수</t>
  </si>
  <si>
    <t>경비 할증 계수</t>
  </si>
  <si>
    <t>내역,일위대가 품명,규격,단위 따로적용</t>
  </si>
  <si>
    <t>공종구분명</t>
  </si>
  <si>
    <t>원가비목코드</t>
  </si>
  <si>
    <t>작 업 부 산 물</t>
  </si>
  <si>
    <t>운    반    비</t>
  </si>
  <si>
    <t>C1</t>
  </si>
  <si>
    <t>관 급 자 재 비</t>
  </si>
  <si>
    <t>DJ</t>
  </si>
  <si>
    <t>사 급 자 재 비</t>
  </si>
  <si>
    <t>D3</t>
  </si>
  <si>
    <t>외    자    재</t>
  </si>
  <si>
    <t>...</t>
  </si>
  <si>
    <t>트렌치</t>
    <phoneticPr fontId="1" type="noConversion"/>
  </si>
  <si>
    <t>W200,스텐그레이팅</t>
    <phoneticPr fontId="1" type="noConversion"/>
  </si>
  <si>
    <t>M</t>
    <phoneticPr fontId="1" type="noConversion"/>
  </si>
  <si>
    <t>(노무비+경비+일반관리비) * 5%</t>
    <phoneticPr fontId="1" type="noConversion"/>
  </si>
  <si>
    <t>금액 : 일금 원(￦)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</si>
</sst>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#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b/>
      <u/>
      <sz val="28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돋움체"/>
      <family val="3"/>
      <charset val="129"/>
    </font>
    <font>
      <b/>
      <u/>
      <sz val="36"/>
      <color theme="1"/>
      <name val="HY수평선M"/>
      <family val="1"/>
      <charset val="129"/>
    </font>
    <font>
      <b/>
      <sz val="14"/>
      <color theme="1"/>
      <name val="맑은 고딕"/>
      <family val="2"/>
      <charset val="129"/>
      <scheme val="minor"/>
    </font>
    <font>
      <b/>
      <sz val="14"/>
      <color theme="1"/>
      <name val="돋움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quotePrefix="1">
      <alignment vertical="center"/>
    </xf>
    <xf numFmtId="0" fontId="2" fillId="0" borderId="1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quotePrefix="1" applyAlignment="1">
      <alignment vertical="center"/>
    </xf>
    <xf numFmtId="176" fontId="0" fillId="0" borderId="0" xfId="0" applyNumberFormat="1" applyAlignment="1">
      <alignment vertical="center"/>
    </xf>
    <xf numFmtId="0" fontId="3" fillId="0" borderId="1" xfId="0" quotePrefix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6" fillId="0" borderId="1" xfId="0" quotePrefix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vertical="center" wrapText="1"/>
    </xf>
    <xf numFmtId="0" fontId="6" fillId="0" borderId="1" xfId="0" quotePrefix="1" applyFont="1" applyBorder="1" applyAlignment="1">
      <alignment vertical="center" wrapText="1"/>
    </xf>
    <xf numFmtId="0" fontId="6" fillId="0" borderId="1" xfId="0" quotePrefix="1" applyFont="1" applyBorder="1" applyAlignment="1">
      <alignment vertical="center" wrapText="1"/>
    </xf>
    <xf numFmtId="0" fontId="9" fillId="0" borderId="0" xfId="0" applyFont="1">
      <alignment vertical="center"/>
    </xf>
    <xf numFmtId="0" fontId="10" fillId="2" borderId="1" xfId="0" quotePrefix="1" applyFont="1" applyFill="1" applyBorder="1" applyAlignment="1">
      <alignment horizontal="center" vertical="center" wrapText="1"/>
    </xf>
    <xf numFmtId="0" fontId="6" fillId="0" borderId="1" xfId="0" quotePrefix="1" applyFont="1" applyBorder="1" applyAlignment="1">
      <alignment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10" fillId="2" borderId="1" xfId="0" quotePrefix="1" applyFont="1" applyFill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distributed" vertical="center" wrapText="1"/>
    </xf>
    <xf numFmtId="0" fontId="0" fillId="0" borderId="0" xfId="0" quotePrefix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5"/>
  <sheetViews>
    <sheetView tabSelected="1" topLeftCell="B1" workbookViewId="0">
      <selection activeCell="F3" sqref="F3"/>
    </sheetView>
  </sheetViews>
  <sheetFormatPr defaultRowHeight="17.25"/>
  <cols>
    <col min="1" max="1" width="0" style="12" hidden="1" customWidth="1"/>
    <col min="2" max="3" width="4.625" style="12" customWidth="1"/>
    <col min="4" max="4" width="35.625" style="12" customWidth="1"/>
    <col min="5" max="5" width="25.625" style="12" customWidth="1"/>
    <col min="6" max="6" width="60.625" style="12" customWidth="1"/>
    <col min="7" max="7" width="30.625" style="12" customWidth="1"/>
    <col min="8" max="16384" width="9" style="12"/>
  </cols>
  <sheetData>
    <row r="1" spans="1:7" ht="72.75" customHeight="1">
      <c r="B1" s="22" t="s">
        <v>142</v>
      </c>
      <c r="C1" s="22"/>
      <c r="D1" s="22"/>
      <c r="E1" s="22"/>
      <c r="F1" s="22"/>
      <c r="G1" s="22"/>
    </row>
    <row r="2" spans="1:7" ht="23.25" customHeight="1">
      <c r="B2" s="23" t="s">
        <v>143</v>
      </c>
      <c r="C2" s="23"/>
      <c r="D2" s="23"/>
      <c r="E2" s="23"/>
      <c r="F2" s="24" t="s">
        <v>239</v>
      </c>
      <c r="G2" s="24"/>
    </row>
    <row r="3" spans="1:7" s="18" customFormat="1" ht="30.75" customHeight="1">
      <c r="B3" s="25" t="s">
        <v>144</v>
      </c>
      <c r="C3" s="25"/>
      <c r="D3" s="25"/>
      <c r="E3" s="19" t="s">
        <v>145</v>
      </c>
      <c r="F3" s="19" t="s">
        <v>146</v>
      </c>
      <c r="G3" s="19" t="s">
        <v>133</v>
      </c>
    </row>
    <row r="4" spans="1:7" ht="23.25" customHeight="1">
      <c r="A4" s="13" t="s">
        <v>151</v>
      </c>
      <c r="B4" s="26" t="s">
        <v>147</v>
      </c>
      <c r="C4" s="26" t="s">
        <v>148</v>
      </c>
      <c r="D4" s="14" t="s">
        <v>152</v>
      </c>
      <c r="E4" s="15">
        <f>TRUNC(공종별집계표!F5, 0)</f>
        <v>0</v>
      </c>
      <c r="F4" s="16" t="s">
        <v>52</v>
      </c>
      <c r="G4" s="16" t="s">
        <v>52</v>
      </c>
    </row>
    <row r="5" spans="1:7" ht="23.25" customHeight="1">
      <c r="A5" s="13" t="s">
        <v>153</v>
      </c>
      <c r="B5" s="26"/>
      <c r="C5" s="26"/>
      <c r="D5" s="14" t="s">
        <v>154</v>
      </c>
      <c r="E5" s="15"/>
      <c r="F5" s="16" t="s">
        <v>52</v>
      </c>
      <c r="G5" s="16" t="s">
        <v>52</v>
      </c>
    </row>
    <row r="6" spans="1:7" ht="23.25" customHeight="1">
      <c r="A6" s="13" t="s">
        <v>155</v>
      </c>
      <c r="B6" s="26"/>
      <c r="C6" s="26"/>
      <c r="D6" s="14" t="s">
        <v>156</v>
      </c>
      <c r="E6" s="15"/>
      <c r="F6" s="16" t="s">
        <v>52</v>
      </c>
      <c r="G6" s="16" t="s">
        <v>52</v>
      </c>
    </row>
    <row r="7" spans="1:7" ht="23.25" customHeight="1">
      <c r="A7" s="13" t="s">
        <v>157</v>
      </c>
      <c r="B7" s="26"/>
      <c r="C7" s="26"/>
      <c r="D7" s="14" t="s">
        <v>158</v>
      </c>
      <c r="E7" s="15">
        <f>TRUNC(E4+E5-E6, 0)</f>
        <v>0</v>
      </c>
      <c r="F7" s="16" t="s">
        <v>52</v>
      </c>
      <c r="G7" s="16" t="s">
        <v>52</v>
      </c>
    </row>
    <row r="8" spans="1:7" ht="23.25" customHeight="1">
      <c r="A8" s="13" t="s">
        <v>159</v>
      </c>
      <c r="B8" s="26"/>
      <c r="C8" s="26" t="s">
        <v>149</v>
      </c>
      <c r="D8" s="14" t="s">
        <v>160</v>
      </c>
      <c r="E8" s="15">
        <f>TRUNC(공종별집계표!H5, 0)</f>
        <v>0</v>
      </c>
      <c r="F8" s="16" t="s">
        <v>52</v>
      </c>
      <c r="G8" s="16" t="s">
        <v>52</v>
      </c>
    </row>
    <row r="9" spans="1:7" ht="23.25" customHeight="1">
      <c r="A9" s="13" t="s">
        <v>161</v>
      </c>
      <c r="B9" s="26"/>
      <c r="C9" s="26"/>
      <c r="D9" s="14" t="s">
        <v>162</v>
      </c>
      <c r="E9" s="15">
        <f>TRUNC(E8*0.079, 0)</f>
        <v>0</v>
      </c>
      <c r="F9" s="16" t="s">
        <v>163</v>
      </c>
      <c r="G9" s="16" t="s">
        <v>52</v>
      </c>
    </row>
    <row r="10" spans="1:7" ht="23.25" customHeight="1">
      <c r="A10" s="13" t="s">
        <v>164</v>
      </c>
      <c r="B10" s="26"/>
      <c r="C10" s="26"/>
      <c r="D10" s="14" t="s">
        <v>158</v>
      </c>
      <c r="E10" s="15">
        <f>TRUNC(E8+E9, 0)</f>
        <v>0</v>
      </c>
      <c r="F10" s="16" t="s">
        <v>52</v>
      </c>
      <c r="G10" s="16" t="s">
        <v>52</v>
      </c>
    </row>
    <row r="11" spans="1:7" ht="23.25" customHeight="1">
      <c r="A11" s="13" t="s">
        <v>165</v>
      </c>
      <c r="B11" s="26"/>
      <c r="C11" s="26" t="s">
        <v>150</v>
      </c>
      <c r="D11" s="14" t="s">
        <v>166</v>
      </c>
      <c r="E11" s="15">
        <f>TRUNC(공종별집계표!J5, 0)</f>
        <v>0</v>
      </c>
      <c r="F11" s="16" t="s">
        <v>52</v>
      </c>
      <c r="G11" s="16" t="s">
        <v>52</v>
      </c>
    </row>
    <row r="12" spans="1:7" ht="23.25" customHeight="1">
      <c r="A12" s="13" t="s">
        <v>167</v>
      </c>
      <c r="B12" s="26"/>
      <c r="C12" s="26"/>
      <c r="D12" s="14" t="s">
        <v>168</v>
      </c>
      <c r="E12" s="15">
        <f>TRUNC(E10*0.0405, 0)</f>
        <v>0</v>
      </c>
      <c r="F12" s="16" t="s">
        <v>169</v>
      </c>
      <c r="G12" s="16" t="s">
        <v>52</v>
      </c>
    </row>
    <row r="13" spans="1:7" ht="23.25" customHeight="1">
      <c r="A13" s="13" t="s">
        <v>170</v>
      </c>
      <c r="B13" s="26"/>
      <c r="C13" s="26"/>
      <c r="D13" s="14" t="s">
        <v>171</v>
      </c>
      <c r="E13" s="15">
        <f>TRUNC(E10*0.0087, 0)</f>
        <v>0</v>
      </c>
      <c r="F13" s="16" t="s">
        <v>172</v>
      </c>
      <c r="G13" s="16" t="s">
        <v>52</v>
      </c>
    </row>
    <row r="14" spans="1:7" ht="23.25" customHeight="1">
      <c r="A14" s="13" t="s">
        <v>173</v>
      </c>
      <c r="B14" s="26"/>
      <c r="C14" s="26"/>
      <c r="D14" s="14" t="s">
        <v>174</v>
      </c>
      <c r="E14" s="15">
        <f>TRUNC((E7+E8+E11)*0.005, 0)</f>
        <v>0</v>
      </c>
      <c r="F14" s="16" t="s">
        <v>175</v>
      </c>
      <c r="G14" s="16" t="s">
        <v>52</v>
      </c>
    </row>
    <row r="15" spans="1:7" ht="23.25" customHeight="1">
      <c r="A15" s="13" t="s">
        <v>176</v>
      </c>
      <c r="B15" s="26"/>
      <c r="C15" s="26"/>
      <c r="D15" s="14" t="s">
        <v>177</v>
      </c>
      <c r="E15" s="15">
        <f>TRUNC((E7+E10)*0.045, 0)</f>
        <v>0</v>
      </c>
      <c r="F15" s="16" t="s">
        <v>178</v>
      </c>
      <c r="G15" s="16" t="s">
        <v>52</v>
      </c>
    </row>
    <row r="16" spans="1:7" ht="23.25" customHeight="1">
      <c r="A16" s="13" t="s">
        <v>179</v>
      </c>
      <c r="B16" s="26"/>
      <c r="C16" s="26"/>
      <c r="D16" s="14" t="s">
        <v>180</v>
      </c>
      <c r="E16" s="15">
        <f>TRUNC((E7+E8+E11)*0.00081, 0)</f>
        <v>0</v>
      </c>
      <c r="F16" s="16" t="s">
        <v>181</v>
      </c>
      <c r="G16" s="16" t="s">
        <v>52</v>
      </c>
    </row>
    <row r="17" spans="1:7" ht="23.25" customHeight="1">
      <c r="A17" s="13" t="s">
        <v>182</v>
      </c>
      <c r="B17" s="26"/>
      <c r="C17" s="26"/>
      <c r="D17" s="14" t="s">
        <v>158</v>
      </c>
      <c r="E17" s="15">
        <f>TRUNC(E11+E12+E13+E15+E14+E16, 0)</f>
        <v>0</v>
      </c>
      <c r="F17" s="16" t="s">
        <v>52</v>
      </c>
      <c r="G17" s="16" t="s">
        <v>52</v>
      </c>
    </row>
    <row r="18" spans="1:7" ht="23.25" customHeight="1">
      <c r="A18" s="13" t="s">
        <v>183</v>
      </c>
      <c r="B18" s="20" t="s">
        <v>184</v>
      </c>
      <c r="C18" s="20"/>
      <c r="D18" s="21"/>
      <c r="E18" s="15">
        <f>TRUNC(E7+E10+E17, 0)</f>
        <v>0</v>
      </c>
      <c r="F18" s="16" t="s">
        <v>52</v>
      </c>
      <c r="G18" s="16" t="s">
        <v>52</v>
      </c>
    </row>
    <row r="19" spans="1:7" ht="23.25" customHeight="1">
      <c r="A19" s="13" t="s">
        <v>185</v>
      </c>
      <c r="B19" s="20" t="s">
        <v>186</v>
      </c>
      <c r="C19" s="20"/>
      <c r="D19" s="21"/>
      <c r="E19" s="15">
        <f>TRUNC(E18*0.02, 0)</f>
        <v>0</v>
      </c>
      <c r="F19" s="16" t="s">
        <v>187</v>
      </c>
      <c r="G19" s="16" t="s">
        <v>52</v>
      </c>
    </row>
    <row r="20" spans="1:7" ht="23.25" customHeight="1">
      <c r="A20" s="13" t="s">
        <v>188</v>
      </c>
      <c r="B20" s="20" t="s">
        <v>189</v>
      </c>
      <c r="C20" s="20"/>
      <c r="D20" s="21"/>
      <c r="E20" s="15">
        <f>TRUNC((E10+E17+E19)*0.05-0, 0)</f>
        <v>0</v>
      </c>
      <c r="F20" s="17" t="s">
        <v>238</v>
      </c>
      <c r="G20" s="16" t="s">
        <v>52</v>
      </c>
    </row>
    <row r="21" spans="1:7" ht="23.25" customHeight="1">
      <c r="A21" s="13" t="s">
        <v>190</v>
      </c>
      <c r="B21" s="20" t="s">
        <v>121</v>
      </c>
      <c r="C21" s="20"/>
      <c r="D21" s="21"/>
      <c r="E21" s="15">
        <f>TRUNC(공종별집계표!T9, 0)</f>
        <v>0</v>
      </c>
      <c r="F21" s="16" t="s">
        <v>52</v>
      </c>
      <c r="G21" s="16" t="s">
        <v>52</v>
      </c>
    </row>
    <row r="22" spans="1:7" ht="23.25" customHeight="1">
      <c r="A22" s="13" t="s">
        <v>191</v>
      </c>
      <c r="B22" s="20" t="s">
        <v>192</v>
      </c>
      <c r="C22" s="20"/>
      <c r="D22" s="21"/>
      <c r="E22" s="15">
        <f>TRUNC(INT((E18+E19+E20+E21)/10000)*10000, 0)</f>
        <v>0</v>
      </c>
      <c r="F22" s="16" t="s">
        <v>52</v>
      </c>
      <c r="G22" s="16" t="s">
        <v>52</v>
      </c>
    </row>
    <row r="23" spans="1:7" ht="23.25" customHeight="1">
      <c r="A23" s="13" t="s">
        <v>193</v>
      </c>
      <c r="B23" s="20" t="s">
        <v>194</v>
      </c>
      <c r="C23" s="20"/>
      <c r="D23" s="21"/>
      <c r="E23" s="15">
        <f>TRUNC(E22*0.1, 0)</f>
        <v>0</v>
      </c>
      <c r="F23" s="16" t="s">
        <v>195</v>
      </c>
      <c r="G23" s="16" t="s">
        <v>52</v>
      </c>
    </row>
    <row r="24" spans="1:7" ht="23.25" customHeight="1">
      <c r="A24" s="13" t="s">
        <v>196</v>
      </c>
      <c r="B24" s="20" t="s">
        <v>197</v>
      </c>
      <c r="C24" s="20"/>
      <c r="D24" s="21"/>
      <c r="E24" s="15">
        <f>TRUNC(E22+E23, 0)</f>
        <v>0</v>
      </c>
      <c r="F24" s="16" t="s">
        <v>52</v>
      </c>
      <c r="G24" s="16" t="s">
        <v>52</v>
      </c>
    </row>
    <row r="25" spans="1:7" ht="23.25" customHeight="1">
      <c r="A25" s="13" t="s">
        <v>198</v>
      </c>
      <c r="B25" s="20" t="s">
        <v>199</v>
      </c>
      <c r="C25" s="20"/>
      <c r="D25" s="21"/>
      <c r="E25" s="15">
        <f>TRUNC(E24, 0)</f>
        <v>0</v>
      </c>
      <c r="F25" s="16" t="s">
        <v>52</v>
      </c>
      <c r="G25" s="16" t="s">
        <v>52</v>
      </c>
    </row>
  </sheetData>
  <mergeCells count="16">
    <mergeCell ref="B1:G1"/>
    <mergeCell ref="B2:E2"/>
    <mergeCell ref="F2:G2"/>
    <mergeCell ref="B3:D3"/>
    <mergeCell ref="B4:B17"/>
    <mergeCell ref="C4:C7"/>
    <mergeCell ref="C8:C10"/>
    <mergeCell ref="C11:C17"/>
    <mergeCell ref="B24:D24"/>
    <mergeCell ref="B25:D25"/>
    <mergeCell ref="B18:D18"/>
    <mergeCell ref="B19:D19"/>
    <mergeCell ref="B20:D20"/>
    <mergeCell ref="B21:D21"/>
    <mergeCell ref="B22:D22"/>
    <mergeCell ref="B23:D23"/>
  </mergeCells>
  <phoneticPr fontId="1" type="noConversion"/>
  <pageMargins left="0.78740157480314954" right="0" top="0.39370078740157477" bottom="0.39370078740157477" header="0" footer="0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6"/>
  <sheetViews>
    <sheetView workbookViewId="0">
      <selection sqref="A1:M1"/>
    </sheetView>
  </sheetViews>
  <sheetFormatPr defaultRowHeight="16.5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20" ht="30" customHeight="1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20" ht="30" customHeight="1">
      <c r="A3" s="28" t="s">
        <v>2</v>
      </c>
      <c r="B3" s="28" t="s">
        <v>3</v>
      </c>
      <c r="C3" s="28" t="s">
        <v>4</v>
      </c>
      <c r="D3" s="28" t="s">
        <v>5</v>
      </c>
      <c r="E3" s="28" t="s">
        <v>6</v>
      </c>
      <c r="F3" s="28"/>
      <c r="G3" s="28" t="s">
        <v>9</v>
      </c>
      <c r="H3" s="28"/>
      <c r="I3" s="28" t="s">
        <v>10</v>
      </c>
      <c r="J3" s="28"/>
      <c r="K3" s="28" t="s">
        <v>11</v>
      </c>
      <c r="L3" s="28"/>
      <c r="M3" s="28" t="s">
        <v>12</v>
      </c>
      <c r="N3" s="27" t="s">
        <v>13</v>
      </c>
      <c r="O3" s="27" t="s">
        <v>14</v>
      </c>
      <c r="P3" s="27" t="s">
        <v>15</v>
      </c>
      <c r="Q3" s="27" t="s">
        <v>16</v>
      </c>
      <c r="R3" s="27" t="s">
        <v>17</v>
      </c>
      <c r="S3" s="27" t="s">
        <v>18</v>
      </c>
      <c r="T3" s="27" t="s">
        <v>19</v>
      </c>
    </row>
    <row r="4" spans="1:20" ht="30" customHeight="1">
      <c r="A4" s="29"/>
      <c r="B4" s="29"/>
      <c r="C4" s="29"/>
      <c r="D4" s="29"/>
      <c r="E4" s="7" t="s">
        <v>7</v>
      </c>
      <c r="F4" s="7" t="s">
        <v>8</v>
      </c>
      <c r="G4" s="7" t="s">
        <v>7</v>
      </c>
      <c r="H4" s="7" t="s">
        <v>8</v>
      </c>
      <c r="I4" s="7" t="s">
        <v>7</v>
      </c>
      <c r="J4" s="7" t="s">
        <v>8</v>
      </c>
      <c r="K4" s="7" t="s">
        <v>7</v>
      </c>
      <c r="L4" s="7" t="s">
        <v>8</v>
      </c>
      <c r="M4" s="29"/>
      <c r="N4" s="27"/>
      <c r="O4" s="27"/>
      <c r="P4" s="27"/>
      <c r="Q4" s="27"/>
      <c r="R4" s="27"/>
      <c r="S4" s="27"/>
      <c r="T4" s="27"/>
    </row>
    <row r="5" spans="1:20" ht="30" customHeight="1">
      <c r="A5" s="8" t="s">
        <v>51</v>
      </c>
      <c r="B5" s="8" t="s">
        <v>52</v>
      </c>
      <c r="C5" s="8" t="s">
        <v>52</v>
      </c>
      <c r="D5" s="9">
        <v>1</v>
      </c>
      <c r="E5" s="10">
        <f>F6+F7+F8</f>
        <v>0</v>
      </c>
      <c r="F5" s="10">
        <f>E5*D5</f>
        <v>0</v>
      </c>
      <c r="G5" s="10">
        <f>H6+H7+H8</f>
        <v>0</v>
      </c>
      <c r="H5" s="10">
        <f>G5*D5</f>
        <v>0</v>
      </c>
      <c r="I5" s="10">
        <f>J6+J7+J8</f>
        <v>0</v>
      </c>
      <c r="J5" s="10">
        <f>I5*D5</f>
        <v>0</v>
      </c>
      <c r="K5" s="10">
        <f t="shared" ref="K5:L9" si="0">E5+G5+I5</f>
        <v>0</v>
      </c>
      <c r="L5" s="10">
        <f t="shared" si="0"/>
        <v>0</v>
      </c>
      <c r="M5" s="8" t="s">
        <v>52</v>
      </c>
      <c r="N5" s="5" t="s">
        <v>53</v>
      </c>
      <c r="O5" s="5" t="s">
        <v>52</v>
      </c>
      <c r="P5" s="5" t="s">
        <v>52</v>
      </c>
      <c r="Q5" s="5" t="s">
        <v>52</v>
      </c>
      <c r="R5" s="1">
        <v>1</v>
      </c>
      <c r="S5" s="5" t="s">
        <v>52</v>
      </c>
      <c r="T5" s="6"/>
    </row>
    <row r="6" spans="1:20" ht="30" customHeight="1">
      <c r="A6" s="8" t="s">
        <v>54</v>
      </c>
      <c r="B6" s="8" t="s">
        <v>52</v>
      </c>
      <c r="C6" s="8" t="s">
        <v>52</v>
      </c>
      <c r="D6" s="9">
        <v>1</v>
      </c>
      <c r="E6" s="10">
        <f>공종별내역서!F26</f>
        <v>0</v>
      </c>
      <c r="F6" s="10">
        <f>E6*D6</f>
        <v>0</v>
      </c>
      <c r="G6" s="10">
        <f>공종별내역서!H26</f>
        <v>0</v>
      </c>
      <c r="H6" s="10">
        <f>G6*D6</f>
        <v>0</v>
      </c>
      <c r="I6" s="10">
        <f>공종별내역서!J26</f>
        <v>0</v>
      </c>
      <c r="J6" s="10">
        <f>I6*D6</f>
        <v>0</v>
      </c>
      <c r="K6" s="10">
        <f t="shared" si="0"/>
        <v>0</v>
      </c>
      <c r="L6" s="10">
        <f t="shared" si="0"/>
        <v>0</v>
      </c>
      <c r="M6" s="8" t="s">
        <v>52</v>
      </c>
      <c r="N6" s="5" t="s">
        <v>55</v>
      </c>
      <c r="O6" s="5" t="s">
        <v>52</v>
      </c>
      <c r="P6" s="5" t="s">
        <v>53</v>
      </c>
      <c r="Q6" s="5" t="s">
        <v>52</v>
      </c>
      <c r="R6" s="1">
        <v>3</v>
      </c>
      <c r="S6" s="5" t="s">
        <v>52</v>
      </c>
      <c r="T6" s="6"/>
    </row>
    <row r="7" spans="1:20" ht="30" customHeight="1">
      <c r="A7" s="8" t="s">
        <v>65</v>
      </c>
      <c r="B7" s="8" t="s">
        <v>52</v>
      </c>
      <c r="C7" s="8" t="s">
        <v>52</v>
      </c>
      <c r="D7" s="9">
        <v>1</v>
      </c>
      <c r="E7" s="10">
        <f>공종별내역서!F49</f>
        <v>0</v>
      </c>
      <c r="F7" s="10">
        <f>E7*D7</f>
        <v>0</v>
      </c>
      <c r="G7" s="10">
        <f>공종별내역서!H49</f>
        <v>0</v>
      </c>
      <c r="H7" s="10">
        <f>G7*D7</f>
        <v>0</v>
      </c>
      <c r="I7" s="10">
        <f>공종별내역서!J49</f>
        <v>0</v>
      </c>
      <c r="J7" s="10">
        <f>I7*D7</f>
        <v>0</v>
      </c>
      <c r="K7" s="10">
        <f t="shared" si="0"/>
        <v>0</v>
      </c>
      <c r="L7" s="10">
        <f t="shared" si="0"/>
        <v>0</v>
      </c>
      <c r="M7" s="8" t="s">
        <v>52</v>
      </c>
      <c r="N7" s="5" t="s">
        <v>66</v>
      </c>
      <c r="O7" s="5" t="s">
        <v>52</v>
      </c>
      <c r="P7" s="5" t="s">
        <v>53</v>
      </c>
      <c r="Q7" s="5" t="s">
        <v>52</v>
      </c>
      <c r="R7" s="1">
        <v>3</v>
      </c>
      <c r="S7" s="5" t="s">
        <v>52</v>
      </c>
      <c r="T7" s="6"/>
    </row>
    <row r="8" spans="1:20" ht="30" customHeight="1">
      <c r="A8" s="8" t="s">
        <v>104</v>
      </c>
      <c r="B8" s="8" t="s">
        <v>52</v>
      </c>
      <c r="C8" s="8" t="s">
        <v>52</v>
      </c>
      <c r="D8" s="9">
        <v>1</v>
      </c>
      <c r="E8" s="10">
        <f>공종별내역서!F72</f>
        <v>0</v>
      </c>
      <c r="F8" s="10">
        <f>E8*D8</f>
        <v>0</v>
      </c>
      <c r="G8" s="10">
        <f>공종별내역서!H72</f>
        <v>0</v>
      </c>
      <c r="H8" s="10">
        <f>G8*D8</f>
        <v>0</v>
      </c>
      <c r="I8" s="10">
        <f>공종별내역서!J72</f>
        <v>0</v>
      </c>
      <c r="J8" s="10">
        <f>I8*D8</f>
        <v>0</v>
      </c>
      <c r="K8" s="10">
        <f t="shared" si="0"/>
        <v>0</v>
      </c>
      <c r="L8" s="10">
        <f t="shared" si="0"/>
        <v>0</v>
      </c>
      <c r="M8" s="8" t="s">
        <v>52</v>
      </c>
      <c r="N8" s="5" t="s">
        <v>105</v>
      </c>
      <c r="O8" s="5" t="s">
        <v>52</v>
      </c>
      <c r="P8" s="5" t="s">
        <v>53</v>
      </c>
      <c r="Q8" s="5" t="s">
        <v>52</v>
      </c>
      <c r="R8" s="1">
        <v>3</v>
      </c>
      <c r="S8" s="5" t="s">
        <v>52</v>
      </c>
      <c r="T8" s="6"/>
    </row>
    <row r="9" spans="1:20" ht="30" customHeight="1">
      <c r="A9" s="8" t="s">
        <v>121</v>
      </c>
      <c r="B9" s="8" t="s">
        <v>52</v>
      </c>
      <c r="C9" s="8" t="s">
        <v>52</v>
      </c>
      <c r="D9" s="9">
        <v>1</v>
      </c>
      <c r="E9" s="10">
        <f>공종별내역서!F95</f>
        <v>0</v>
      </c>
      <c r="F9" s="10">
        <f>E9*D9</f>
        <v>0</v>
      </c>
      <c r="G9" s="10">
        <f>공종별내역서!H95</f>
        <v>0</v>
      </c>
      <c r="H9" s="10">
        <f>G9*D9</f>
        <v>0</v>
      </c>
      <c r="I9" s="10">
        <f>공종별내역서!J95</f>
        <v>0</v>
      </c>
      <c r="J9" s="10">
        <f>I9*D9</f>
        <v>0</v>
      </c>
      <c r="K9" s="10">
        <f t="shared" si="0"/>
        <v>0</v>
      </c>
      <c r="L9" s="10">
        <f t="shared" si="0"/>
        <v>0</v>
      </c>
      <c r="M9" s="8" t="s">
        <v>52</v>
      </c>
      <c r="N9" s="5" t="s">
        <v>122</v>
      </c>
      <c r="O9" s="5" t="s">
        <v>52</v>
      </c>
      <c r="P9" s="5" t="s">
        <v>52</v>
      </c>
      <c r="Q9" s="5" t="s">
        <v>123</v>
      </c>
      <c r="R9" s="1">
        <v>3</v>
      </c>
      <c r="S9" s="5" t="s">
        <v>52</v>
      </c>
      <c r="T9" s="6">
        <f>L9*1</f>
        <v>0</v>
      </c>
    </row>
    <row r="10" spans="1:20" ht="30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T10" s="4"/>
    </row>
    <row r="11" spans="1:20" ht="30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T11" s="4"/>
    </row>
    <row r="12" spans="1:20" ht="30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T12" s="4"/>
    </row>
    <row r="13" spans="1:20" ht="30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T13" s="4"/>
    </row>
    <row r="14" spans="1:20" ht="30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T14" s="4"/>
    </row>
    <row r="15" spans="1:20" ht="30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T15" s="4"/>
    </row>
    <row r="16" spans="1:20" ht="30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T16" s="4"/>
    </row>
    <row r="17" spans="1:20" ht="30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T17" s="4"/>
    </row>
    <row r="18" spans="1:20" ht="30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T18" s="4"/>
    </row>
    <row r="19" spans="1:20" ht="30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T19" s="4"/>
    </row>
    <row r="20" spans="1:20" ht="30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T20" s="4"/>
    </row>
    <row r="21" spans="1:20" ht="30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T21" s="4"/>
    </row>
    <row r="22" spans="1:20" ht="30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T22" s="4"/>
    </row>
    <row r="23" spans="1:20" ht="30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T23" s="4"/>
    </row>
    <row r="24" spans="1:20" ht="30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T24" s="4"/>
    </row>
    <row r="25" spans="1:20" ht="30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T25" s="4"/>
    </row>
    <row r="26" spans="1:20" ht="30" customHeight="1">
      <c r="A26" s="9" t="s">
        <v>63</v>
      </c>
      <c r="B26" s="9"/>
      <c r="C26" s="9"/>
      <c r="D26" s="9"/>
      <c r="E26" s="9"/>
      <c r="F26" s="10">
        <f>F5</f>
        <v>0</v>
      </c>
      <c r="G26" s="9"/>
      <c r="H26" s="10">
        <f>H5</f>
        <v>0</v>
      </c>
      <c r="I26" s="9"/>
      <c r="J26" s="10">
        <f>J5</f>
        <v>0</v>
      </c>
      <c r="K26" s="9"/>
      <c r="L26" s="10">
        <f>L5</f>
        <v>0</v>
      </c>
      <c r="M26" s="9"/>
      <c r="T26" s="4"/>
    </row>
  </sheetData>
  <mergeCells count="18"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  <mergeCell ref="S3:S4"/>
    <mergeCell ref="T3:T4"/>
    <mergeCell ref="M3:M4"/>
    <mergeCell ref="N3:N4"/>
    <mergeCell ref="O3:O4"/>
    <mergeCell ref="P3:P4"/>
    <mergeCell ref="Q3:Q4"/>
    <mergeCell ref="R3:R4"/>
  </mergeCells>
  <phoneticPr fontId="1" type="noConversion"/>
  <pageMargins left="0.78740157480314954" right="0" top="0.39370078740157477" bottom="0.39370078740157477" header="0" footer="0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95"/>
  <sheetViews>
    <sheetView topLeftCell="A16" workbookViewId="0">
      <selection activeCell="E54" sqref="E54"/>
    </sheetView>
  </sheetViews>
  <sheetFormatPr defaultRowHeight="16.5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>
      <c r="A1" s="31" t="s">
        <v>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48" ht="30" customHeight="1">
      <c r="A2" s="28" t="s">
        <v>2</v>
      </c>
      <c r="B2" s="28" t="s">
        <v>3</v>
      </c>
      <c r="C2" s="28" t="s">
        <v>4</v>
      </c>
      <c r="D2" s="28" t="s">
        <v>5</v>
      </c>
      <c r="E2" s="28" t="s">
        <v>6</v>
      </c>
      <c r="F2" s="28"/>
      <c r="G2" s="28" t="s">
        <v>9</v>
      </c>
      <c r="H2" s="28"/>
      <c r="I2" s="28" t="s">
        <v>10</v>
      </c>
      <c r="J2" s="28"/>
      <c r="K2" s="28" t="s">
        <v>11</v>
      </c>
      <c r="L2" s="28"/>
      <c r="M2" s="28" t="s">
        <v>12</v>
      </c>
      <c r="N2" s="27" t="s">
        <v>20</v>
      </c>
      <c r="O2" s="27" t="s">
        <v>14</v>
      </c>
      <c r="P2" s="27" t="s">
        <v>21</v>
      </c>
      <c r="Q2" s="27" t="s">
        <v>13</v>
      </c>
      <c r="R2" s="27" t="s">
        <v>22</v>
      </c>
      <c r="S2" s="27" t="s">
        <v>23</v>
      </c>
      <c r="T2" s="27" t="s">
        <v>24</v>
      </c>
      <c r="U2" s="27" t="s">
        <v>25</v>
      </c>
      <c r="V2" s="27" t="s">
        <v>26</v>
      </c>
      <c r="W2" s="27" t="s">
        <v>27</v>
      </c>
      <c r="X2" s="27" t="s">
        <v>28</v>
      </c>
      <c r="Y2" s="27" t="s">
        <v>29</v>
      </c>
      <c r="Z2" s="27" t="s">
        <v>30</v>
      </c>
      <c r="AA2" s="27" t="s">
        <v>31</v>
      </c>
      <c r="AB2" s="27" t="s">
        <v>32</v>
      </c>
      <c r="AC2" s="27" t="s">
        <v>33</v>
      </c>
      <c r="AD2" s="27" t="s">
        <v>34</v>
      </c>
      <c r="AE2" s="27" t="s">
        <v>35</v>
      </c>
      <c r="AF2" s="27" t="s">
        <v>36</v>
      </c>
      <c r="AG2" s="27" t="s">
        <v>37</v>
      </c>
      <c r="AH2" s="27" t="s">
        <v>38</v>
      </c>
      <c r="AI2" s="27" t="s">
        <v>39</v>
      </c>
      <c r="AJ2" s="27" t="s">
        <v>40</v>
      </c>
      <c r="AK2" s="27" t="s">
        <v>41</v>
      </c>
      <c r="AL2" s="27" t="s">
        <v>42</v>
      </c>
      <c r="AM2" s="27" t="s">
        <v>43</v>
      </c>
      <c r="AN2" s="27" t="s">
        <v>44</v>
      </c>
      <c r="AO2" s="27" t="s">
        <v>45</v>
      </c>
      <c r="AP2" s="27" t="s">
        <v>46</v>
      </c>
      <c r="AQ2" s="27" t="s">
        <v>47</v>
      </c>
      <c r="AR2" s="27" t="s">
        <v>48</v>
      </c>
      <c r="AS2" s="27" t="s">
        <v>16</v>
      </c>
      <c r="AT2" s="27" t="s">
        <v>17</v>
      </c>
      <c r="AU2" s="27" t="s">
        <v>49</v>
      </c>
      <c r="AV2" s="27" t="s">
        <v>50</v>
      </c>
    </row>
    <row r="3" spans="1:48" ht="30" customHeight="1">
      <c r="A3" s="28"/>
      <c r="B3" s="28"/>
      <c r="C3" s="28"/>
      <c r="D3" s="28"/>
      <c r="E3" s="3" t="s">
        <v>7</v>
      </c>
      <c r="F3" s="3" t="s">
        <v>8</v>
      </c>
      <c r="G3" s="3" t="s">
        <v>7</v>
      </c>
      <c r="H3" s="3" t="s">
        <v>8</v>
      </c>
      <c r="I3" s="3" t="s">
        <v>7</v>
      </c>
      <c r="J3" s="3" t="s">
        <v>8</v>
      </c>
      <c r="K3" s="3" t="s">
        <v>7</v>
      </c>
      <c r="L3" s="3" t="s">
        <v>8</v>
      </c>
      <c r="M3" s="28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</row>
    <row r="4" spans="1:48" ht="30" customHeight="1">
      <c r="A4" s="8" t="s">
        <v>54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1"/>
      <c r="O4" s="1"/>
      <c r="P4" s="1"/>
      <c r="Q4" s="5" t="s">
        <v>55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48" ht="30" customHeight="1">
      <c r="A5" s="8" t="s">
        <v>56</v>
      </c>
      <c r="B5" s="8" t="s">
        <v>57</v>
      </c>
      <c r="C5" s="8" t="s">
        <v>58</v>
      </c>
      <c r="D5" s="9">
        <v>301</v>
      </c>
      <c r="E5" s="10">
        <v>0</v>
      </c>
      <c r="F5" s="10">
        <f>TRUNC(E5*D5, 0)</f>
        <v>0</v>
      </c>
      <c r="G5" s="10">
        <v>0</v>
      </c>
      <c r="H5" s="10">
        <f>TRUNC(G5*D5, 0)</f>
        <v>0</v>
      </c>
      <c r="I5" s="10">
        <v>0</v>
      </c>
      <c r="J5" s="10">
        <f>TRUNC(I5*D5, 0)</f>
        <v>0</v>
      </c>
      <c r="K5" s="10">
        <f>TRUNC(E5+G5+I5, 0)</f>
        <v>0</v>
      </c>
      <c r="L5" s="10">
        <f>TRUNC(F5+H5+J5, 0)</f>
        <v>0</v>
      </c>
      <c r="M5" s="8" t="s">
        <v>52</v>
      </c>
      <c r="N5" s="5" t="s">
        <v>59</v>
      </c>
      <c r="O5" s="5" t="s">
        <v>52</v>
      </c>
      <c r="P5" s="5" t="s">
        <v>52</v>
      </c>
      <c r="Q5" s="5" t="s">
        <v>55</v>
      </c>
      <c r="R5" s="5" t="s">
        <v>60</v>
      </c>
      <c r="S5" s="5" t="s">
        <v>61</v>
      </c>
      <c r="T5" s="5" t="s">
        <v>61</v>
      </c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5" t="s">
        <v>52</v>
      </c>
      <c r="AS5" s="5" t="s">
        <v>52</v>
      </c>
      <c r="AT5" s="1"/>
      <c r="AU5" s="5" t="s">
        <v>62</v>
      </c>
      <c r="AV5" s="1">
        <v>6</v>
      </c>
    </row>
    <row r="6" spans="1:48" ht="30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48" ht="30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48" ht="30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48" ht="30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48" ht="30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48" ht="30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48" ht="30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48" ht="30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48" ht="30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48" ht="30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48" ht="30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48" ht="30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48" ht="30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48" ht="30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48" ht="30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48" ht="30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48" ht="30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48" ht="30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48" ht="30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48" ht="30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48" ht="30" customHeight="1">
      <c r="A26" s="9" t="s">
        <v>63</v>
      </c>
      <c r="B26" s="9"/>
      <c r="C26" s="9"/>
      <c r="D26" s="9"/>
      <c r="E26" s="9"/>
      <c r="F26" s="10">
        <f>SUM(F5:F25)</f>
        <v>0</v>
      </c>
      <c r="G26" s="9"/>
      <c r="H26" s="10">
        <f>SUM(H5:H25)</f>
        <v>0</v>
      </c>
      <c r="I26" s="9"/>
      <c r="J26" s="10">
        <f>SUM(J5:J25)</f>
        <v>0</v>
      </c>
      <c r="K26" s="9"/>
      <c r="L26" s="10">
        <f>SUM(L5:L25)</f>
        <v>0</v>
      </c>
      <c r="M26" s="9"/>
      <c r="N26" t="s">
        <v>64</v>
      </c>
    </row>
    <row r="27" spans="1:48" ht="30" customHeight="1">
      <c r="A27" s="8" t="s">
        <v>65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1"/>
      <c r="O27" s="1"/>
      <c r="P27" s="1"/>
      <c r="Q27" s="5" t="s">
        <v>66</v>
      </c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</row>
    <row r="28" spans="1:48" ht="30" customHeight="1">
      <c r="A28" s="8" t="s">
        <v>67</v>
      </c>
      <c r="B28" s="8" t="s">
        <v>68</v>
      </c>
      <c r="C28" s="8" t="s">
        <v>58</v>
      </c>
      <c r="D28" s="9">
        <v>301</v>
      </c>
      <c r="E28" s="10">
        <v>0</v>
      </c>
      <c r="F28" s="10">
        <f t="shared" ref="F28:F36" si="0">TRUNC(E28*D28, 0)</f>
        <v>0</v>
      </c>
      <c r="G28" s="10">
        <v>0</v>
      </c>
      <c r="H28" s="10">
        <f t="shared" ref="H28:H36" si="1">TRUNC(G28*D28, 0)</f>
        <v>0</v>
      </c>
      <c r="I28" s="10">
        <v>0</v>
      </c>
      <c r="J28" s="10">
        <f t="shared" ref="J28:J36" si="2">TRUNC(I28*D28, 0)</f>
        <v>0</v>
      </c>
      <c r="K28" s="10">
        <f t="shared" ref="K28:K36" si="3">TRUNC(E28+G28+I28, 0)</f>
        <v>0</v>
      </c>
      <c r="L28" s="10">
        <f t="shared" ref="L28:L36" si="4">TRUNC(F28+H28+J28, 0)</f>
        <v>0</v>
      </c>
      <c r="M28" s="8" t="s">
        <v>52</v>
      </c>
      <c r="N28" s="5" t="s">
        <v>69</v>
      </c>
      <c r="O28" s="5" t="s">
        <v>52</v>
      </c>
      <c r="P28" s="5" t="s">
        <v>52</v>
      </c>
      <c r="Q28" s="5" t="s">
        <v>66</v>
      </c>
      <c r="R28" s="5" t="s">
        <v>60</v>
      </c>
      <c r="S28" s="5" t="s">
        <v>61</v>
      </c>
      <c r="T28" s="5" t="s">
        <v>61</v>
      </c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5" t="s">
        <v>52</v>
      </c>
      <c r="AS28" s="5" t="s">
        <v>52</v>
      </c>
      <c r="AT28" s="1"/>
      <c r="AU28" s="5" t="s">
        <v>70</v>
      </c>
      <c r="AV28" s="1">
        <v>22</v>
      </c>
    </row>
    <row r="29" spans="1:48" ht="30" customHeight="1">
      <c r="A29" s="8" t="s">
        <v>71</v>
      </c>
      <c r="B29" s="8" t="s">
        <v>72</v>
      </c>
      <c r="C29" s="8" t="s">
        <v>73</v>
      </c>
      <c r="D29" s="9">
        <v>16</v>
      </c>
      <c r="E29" s="10">
        <v>0</v>
      </c>
      <c r="F29" s="10">
        <f t="shared" si="0"/>
        <v>0</v>
      </c>
      <c r="G29" s="10">
        <v>0</v>
      </c>
      <c r="H29" s="10">
        <f t="shared" si="1"/>
        <v>0</v>
      </c>
      <c r="I29" s="10">
        <v>0</v>
      </c>
      <c r="J29" s="10">
        <f t="shared" si="2"/>
        <v>0</v>
      </c>
      <c r="K29" s="10">
        <f t="shared" si="3"/>
        <v>0</v>
      </c>
      <c r="L29" s="10">
        <f t="shared" si="4"/>
        <v>0</v>
      </c>
      <c r="M29" s="8" t="s">
        <v>52</v>
      </c>
      <c r="N29" s="5" t="s">
        <v>74</v>
      </c>
      <c r="O29" s="5" t="s">
        <v>52</v>
      </c>
      <c r="P29" s="5" t="s">
        <v>52</v>
      </c>
      <c r="Q29" s="5" t="s">
        <v>66</v>
      </c>
      <c r="R29" s="5" t="s">
        <v>61</v>
      </c>
      <c r="S29" s="5" t="s">
        <v>61</v>
      </c>
      <c r="T29" s="5" t="s">
        <v>60</v>
      </c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5" t="s">
        <v>52</v>
      </c>
      <c r="AS29" s="5" t="s">
        <v>52</v>
      </c>
      <c r="AT29" s="1"/>
      <c r="AU29" s="5" t="s">
        <v>75</v>
      </c>
      <c r="AV29" s="1">
        <v>23</v>
      </c>
    </row>
    <row r="30" spans="1:48" ht="30" customHeight="1">
      <c r="A30" s="8" t="s">
        <v>76</v>
      </c>
      <c r="B30" s="8" t="s">
        <v>77</v>
      </c>
      <c r="C30" s="8" t="s">
        <v>78</v>
      </c>
      <c r="D30" s="9">
        <v>1</v>
      </c>
      <c r="E30" s="10">
        <v>0</v>
      </c>
      <c r="F30" s="10">
        <f t="shared" si="0"/>
        <v>0</v>
      </c>
      <c r="G30" s="10">
        <v>0</v>
      </c>
      <c r="H30" s="10">
        <f t="shared" si="1"/>
        <v>0</v>
      </c>
      <c r="I30" s="10">
        <v>0</v>
      </c>
      <c r="J30" s="10">
        <f t="shared" si="2"/>
        <v>0</v>
      </c>
      <c r="K30" s="10">
        <f t="shared" si="3"/>
        <v>0</v>
      </c>
      <c r="L30" s="10">
        <f t="shared" si="4"/>
        <v>0</v>
      </c>
      <c r="M30" s="8" t="s">
        <v>52</v>
      </c>
      <c r="N30" s="5" t="s">
        <v>79</v>
      </c>
      <c r="O30" s="5" t="s">
        <v>52</v>
      </c>
      <c r="P30" s="5" t="s">
        <v>52</v>
      </c>
      <c r="Q30" s="5" t="s">
        <v>66</v>
      </c>
      <c r="R30" s="5" t="s">
        <v>61</v>
      </c>
      <c r="S30" s="5" t="s">
        <v>60</v>
      </c>
      <c r="T30" s="5" t="s">
        <v>61</v>
      </c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5" t="s">
        <v>52</v>
      </c>
      <c r="AS30" s="5" t="s">
        <v>52</v>
      </c>
      <c r="AT30" s="1"/>
      <c r="AU30" s="5" t="s">
        <v>80</v>
      </c>
      <c r="AV30" s="1">
        <v>21</v>
      </c>
    </row>
    <row r="31" spans="1:48" ht="30" customHeight="1">
      <c r="A31" s="8" t="s">
        <v>81</v>
      </c>
      <c r="B31" s="8" t="s">
        <v>82</v>
      </c>
      <c r="C31" s="8" t="s">
        <v>58</v>
      </c>
      <c r="D31" s="9">
        <v>301</v>
      </c>
      <c r="E31" s="10">
        <v>0</v>
      </c>
      <c r="F31" s="10">
        <f t="shared" si="0"/>
        <v>0</v>
      </c>
      <c r="G31" s="10">
        <v>0</v>
      </c>
      <c r="H31" s="10">
        <f t="shared" si="1"/>
        <v>0</v>
      </c>
      <c r="I31" s="10">
        <v>0</v>
      </c>
      <c r="J31" s="10">
        <f t="shared" si="2"/>
        <v>0</v>
      </c>
      <c r="K31" s="10">
        <f t="shared" si="3"/>
        <v>0</v>
      </c>
      <c r="L31" s="10">
        <f t="shared" si="4"/>
        <v>0</v>
      </c>
      <c r="M31" s="8" t="s">
        <v>52</v>
      </c>
      <c r="N31" s="5" t="s">
        <v>83</v>
      </c>
      <c r="O31" s="5" t="s">
        <v>52</v>
      </c>
      <c r="P31" s="5" t="s">
        <v>52</v>
      </c>
      <c r="Q31" s="5" t="s">
        <v>66</v>
      </c>
      <c r="R31" s="5" t="s">
        <v>60</v>
      </c>
      <c r="S31" s="5" t="s">
        <v>61</v>
      </c>
      <c r="T31" s="5" t="s">
        <v>61</v>
      </c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5" t="s">
        <v>52</v>
      </c>
      <c r="AS31" s="5" t="s">
        <v>52</v>
      </c>
      <c r="AT31" s="1"/>
      <c r="AU31" s="5" t="s">
        <v>84</v>
      </c>
      <c r="AV31" s="1">
        <v>8</v>
      </c>
    </row>
    <row r="32" spans="1:48" ht="30" customHeight="1">
      <c r="A32" s="8" t="s">
        <v>85</v>
      </c>
      <c r="B32" s="8" t="s">
        <v>86</v>
      </c>
      <c r="C32" s="8" t="s">
        <v>58</v>
      </c>
      <c r="D32" s="9">
        <v>301</v>
      </c>
      <c r="E32" s="10">
        <v>0</v>
      </c>
      <c r="F32" s="10">
        <f t="shared" si="0"/>
        <v>0</v>
      </c>
      <c r="G32" s="10">
        <v>0</v>
      </c>
      <c r="H32" s="10">
        <f t="shared" si="1"/>
        <v>0</v>
      </c>
      <c r="I32" s="10">
        <v>0</v>
      </c>
      <c r="J32" s="10">
        <f t="shared" si="2"/>
        <v>0</v>
      </c>
      <c r="K32" s="10">
        <f t="shared" si="3"/>
        <v>0</v>
      </c>
      <c r="L32" s="10">
        <f t="shared" si="4"/>
        <v>0</v>
      </c>
      <c r="M32" s="8" t="s">
        <v>52</v>
      </c>
      <c r="N32" s="5" t="s">
        <v>87</v>
      </c>
      <c r="O32" s="5" t="s">
        <v>52</v>
      </c>
      <c r="P32" s="5" t="s">
        <v>52</v>
      </c>
      <c r="Q32" s="5" t="s">
        <v>66</v>
      </c>
      <c r="R32" s="5" t="s">
        <v>60</v>
      </c>
      <c r="S32" s="5" t="s">
        <v>61</v>
      </c>
      <c r="T32" s="5" t="s">
        <v>61</v>
      </c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5" t="s">
        <v>52</v>
      </c>
      <c r="AS32" s="5" t="s">
        <v>52</v>
      </c>
      <c r="AT32" s="1"/>
      <c r="AU32" s="5" t="s">
        <v>88</v>
      </c>
      <c r="AV32" s="1">
        <v>9</v>
      </c>
    </row>
    <row r="33" spans="1:48" ht="30" customHeight="1">
      <c r="A33" s="8" t="s">
        <v>89</v>
      </c>
      <c r="B33" s="8" t="s">
        <v>90</v>
      </c>
      <c r="C33" s="8" t="s">
        <v>91</v>
      </c>
      <c r="D33" s="9">
        <v>100</v>
      </c>
      <c r="E33" s="10">
        <v>0</v>
      </c>
      <c r="F33" s="10">
        <f t="shared" si="0"/>
        <v>0</v>
      </c>
      <c r="G33" s="10">
        <v>0</v>
      </c>
      <c r="H33" s="10">
        <f t="shared" si="1"/>
        <v>0</v>
      </c>
      <c r="I33" s="10">
        <v>0</v>
      </c>
      <c r="J33" s="10">
        <f t="shared" si="2"/>
        <v>0</v>
      </c>
      <c r="K33" s="10">
        <f t="shared" si="3"/>
        <v>0</v>
      </c>
      <c r="L33" s="10">
        <f t="shared" si="4"/>
        <v>0</v>
      </c>
      <c r="M33" s="8" t="s">
        <v>52</v>
      </c>
      <c r="N33" s="5" t="s">
        <v>92</v>
      </c>
      <c r="O33" s="5" t="s">
        <v>52</v>
      </c>
      <c r="P33" s="5" t="s">
        <v>52</v>
      </c>
      <c r="Q33" s="5" t="s">
        <v>66</v>
      </c>
      <c r="R33" s="5" t="s">
        <v>60</v>
      </c>
      <c r="S33" s="5" t="s">
        <v>61</v>
      </c>
      <c r="T33" s="5" t="s">
        <v>61</v>
      </c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5" t="s">
        <v>52</v>
      </c>
      <c r="AS33" s="5" t="s">
        <v>52</v>
      </c>
      <c r="AT33" s="1"/>
      <c r="AU33" s="5" t="s">
        <v>93</v>
      </c>
      <c r="AV33" s="1">
        <v>19</v>
      </c>
    </row>
    <row r="34" spans="1:48" ht="30" customHeight="1">
      <c r="A34" s="8" t="s">
        <v>94</v>
      </c>
      <c r="B34" s="8" t="s">
        <v>95</v>
      </c>
      <c r="C34" s="8" t="s">
        <v>58</v>
      </c>
      <c r="D34" s="9">
        <v>301</v>
      </c>
      <c r="E34" s="10">
        <v>0</v>
      </c>
      <c r="F34" s="10">
        <f t="shared" si="0"/>
        <v>0</v>
      </c>
      <c r="G34" s="10">
        <v>0</v>
      </c>
      <c r="H34" s="10">
        <f t="shared" si="1"/>
        <v>0</v>
      </c>
      <c r="I34" s="10">
        <v>0</v>
      </c>
      <c r="J34" s="10">
        <f t="shared" si="2"/>
        <v>0</v>
      </c>
      <c r="K34" s="10">
        <f t="shared" si="3"/>
        <v>0</v>
      </c>
      <c r="L34" s="10">
        <f t="shared" si="4"/>
        <v>0</v>
      </c>
      <c r="M34" s="8" t="s">
        <v>52</v>
      </c>
      <c r="N34" s="5" t="s">
        <v>96</v>
      </c>
      <c r="O34" s="5" t="s">
        <v>52</v>
      </c>
      <c r="P34" s="5" t="s">
        <v>52</v>
      </c>
      <c r="Q34" s="5" t="s">
        <v>66</v>
      </c>
      <c r="R34" s="5" t="s">
        <v>60</v>
      </c>
      <c r="S34" s="5" t="s">
        <v>61</v>
      </c>
      <c r="T34" s="5" t="s">
        <v>61</v>
      </c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5" t="s">
        <v>52</v>
      </c>
      <c r="AS34" s="5" t="s">
        <v>52</v>
      </c>
      <c r="AT34" s="1"/>
      <c r="AU34" s="5" t="s">
        <v>97</v>
      </c>
      <c r="AV34" s="1">
        <v>26</v>
      </c>
    </row>
    <row r="35" spans="1:48" ht="30" customHeight="1">
      <c r="A35" s="8" t="s">
        <v>98</v>
      </c>
      <c r="B35" s="8" t="s">
        <v>99</v>
      </c>
      <c r="C35" s="8" t="s">
        <v>58</v>
      </c>
      <c r="D35" s="9">
        <v>30</v>
      </c>
      <c r="E35" s="10">
        <v>0</v>
      </c>
      <c r="F35" s="10">
        <f t="shared" si="0"/>
        <v>0</v>
      </c>
      <c r="G35" s="10">
        <v>0</v>
      </c>
      <c r="H35" s="10">
        <f t="shared" si="1"/>
        <v>0</v>
      </c>
      <c r="I35" s="10">
        <v>0</v>
      </c>
      <c r="J35" s="10">
        <f t="shared" si="2"/>
        <v>0</v>
      </c>
      <c r="K35" s="10">
        <f t="shared" si="3"/>
        <v>0</v>
      </c>
      <c r="L35" s="10">
        <f t="shared" si="4"/>
        <v>0</v>
      </c>
      <c r="M35" s="8" t="s">
        <v>52</v>
      </c>
      <c r="N35" s="5" t="s">
        <v>100</v>
      </c>
      <c r="O35" s="5" t="s">
        <v>52</v>
      </c>
      <c r="P35" s="5" t="s">
        <v>52</v>
      </c>
      <c r="Q35" s="5" t="s">
        <v>66</v>
      </c>
      <c r="R35" s="5" t="s">
        <v>60</v>
      </c>
      <c r="S35" s="5" t="s">
        <v>61</v>
      </c>
      <c r="T35" s="5" t="s">
        <v>61</v>
      </c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5" t="s">
        <v>52</v>
      </c>
      <c r="AS35" s="5" t="s">
        <v>52</v>
      </c>
      <c r="AT35" s="1"/>
      <c r="AU35" s="5" t="s">
        <v>101</v>
      </c>
      <c r="AV35" s="1">
        <v>29</v>
      </c>
    </row>
    <row r="36" spans="1:48" ht="30" customHeight="1">
      <c r="A36" s="11" t="s">
        <v>235</v>
      </c>
      <c r="B36" s="11" t="s">
        <v>236</v>
      </c>
      <c r="C36" s="11" t="s">
        <v>237</v>
      </c>
      <c r="D36" s="9">
        <v>94</v>
      </c>
      <c r="E36" s="10">
        <v>0</v>
      </c>
      <c r="F36" s="10">
        <f t="shared" si="0"/>
        <v>0</v>
      </c>
      <c r="G36" s="10">
        <v>0</v>
      </c>
      <c r="H36" s="10">
        <f t="shared" si="1"/>
        <v>0</v>
      </c>
      <c r="I36" s="10">
        <v>0</v>
      </c>
      <c r="J36" s="10">
        <f t="shared" si="2"/>
        <v>0</v>
      </c>
      <c r="K36" s="10">
        <f t="shared" si="3"/>
        <v>0</v>
      </c>
      <c r="L36" s="10">
        <f t="shared" si="4"/>
        <v>0</v>
      </c>
      <c r="M36" s="8" t="s">
        <v>52</v>
      </c>
      <c r="N36" s="5" t="s">
        <v>102</v>
      </c>
      <c r="O36" s="5" t="s">
        <v>52</v>
      </c>
      <c r="P36" s="5" t="s">
        <v>52</v>
      </c>
      <c r="Q36" s="5" t="s">
        <v>66</v>
      </c>
      <c r="R36" s="5" t="s">
        <v>60</v>
      </c>
      <c r="S36" s="5" t="s">
        <v>61</v>
      </c>
      <c r="T36" s="5" t="s">
        <v>61</v>
      </c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5" t="s">
        <v>52</v>
      </c>
      <c r="AS36" s="5" t="s">
        <v>52</v>
      </c>
      <c r="AT36" s="1"/>
      <c r="AU36" s="5" t="s">
        <v>103</v>
      </c>
      <c r="AV36" s="1">
        <v>28</v>
      </c>
    </row>
    <row r="37" spans="1:48" ht="30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48" ht="30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48" ht="30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48" ht="30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48" ht="30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48" ht="30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48" ht="30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48" ht="30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48" ht="30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spans="1:48" ht="30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48" ht="30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  <row r="48" spans="1:48" ht="30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1:48" ht="30" customHeight="1">
      <c r="A49" s="9" t="s">
        <v>63</v>
      </c>
      <c r="B49" s="9"/>
      <c r="C49" s="9"/>
      <c r="D49" s="9"/>
      <c r="E49" s="9"/>
      <c r="F49" s="10">
        <f>SUM(F28:F48)</f>
        <v>0</v>
      </c>
      <c r="G49" s="9"/>
      <c r="H49" s="10">
        <f>SUM(H28:H48)</f>
        <v>0</v>
      </c>
      <c r="I49" s="9"/>
      <c r="J49" s="10">
        <f>SUM(J28:J48)</f>
        <v>0</v>
      </c>
      <c r="K49" s="9"/>
      <c r="L49" s="10">
        <f>SUM(L28:L48)</f>
        <v>0</v>
      </c>
      <c r="M49" s="9"/>
      <c r="N49" t="s">
        <v>64</v>
      </c>
    </row>
    <row r="50" spans="1:48" ht="30" customHeight="1">
      <c r="A50" s="8" t="s">
        <v>104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1"/>
      <c r="O50" s="1"/>
      <c r="P50" s="1"/>
      <c r="Q50" s="5" t="s">
        <v>105</v>
      </c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</row>
    <row r="51" spans="1:48" ht="30" customHeight="1">
      <c r="A51" s="8" t="s">
        <v>106</v>
      </c>
      <c r="B51" s="8" t="s">
        <v>107</v>
      </c>
      <c r="C51" s="8" t="s">
        <v>58</v>
      </c>
      <c r="D51" s="9">
        <v>301</v>
      </c>
      <c r="E51" s="10">
        <v>0</v>
      </c>
      <c r="F51" s="10">
        <f>TRUNC(E51*D51, 0)</f>
        <v>0</v>
      </c>
      <c r="G51" s="10">
        <v>0</v>
      </c>
      <c r="H51" s="10">
        <f>TRUNC(G51*D51, 0)</f>
        <v>0</v>
      </c>
      <c r="I51" s="10">
        <v>0</v>
      </c>
      <c r="J51" s="10">
        <f>TRUNC(I51*D51, 0)</f>
        <v>0</v>
      </c>
      <c r="K51" s="10">
        <f t="shared" ref="K51:L53" si="5">TRUNC(E51+G51+I51, 0)</f>
        <v>0</v>
      </c>
      <c r="L51" s="10">
        <f t="shared" si="5"/>
        <v>0</v>
      </c>
      <c r="M51" s="8" t="s">
        <v>52</v>
      </c>
      <c r="N51" s="5" t="s">
        <v>108</v>
      </c>
      <c r="O51" s="5" t="s">
        <v>52</v>
      </c>
      <c r="P51" s="5" t="s">
        <v>52</v>
      </c>
      <c r="Q51" s="5" t="s">
        <v>105</v>
      </c>
      <c r="R51" s="5" t="s">
        <v>60</v>
      </c>
      <c r="S51" s="5" t="s">
        <v>61</v>
      </c>
      <c r="T51" s="5" t="s">
        <v>61</v>
      </c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5" t="s">
        <v>52</v>
      </c>
      <c r="AS51" s="5" t="s">
        <v>52</v>
      </c>
      <c r="AT51" s="1"/>
      <c r="AU51" s="5" t="s">
        <v>109</v>
      </c>
      <c r="AV51" s="1">
        <v>11</v>
      </c>
    </row>
    <row r="52" spans="1:48" ht="30" customHeight="1">
      <c r="A52" s="8" t="s">
        <v>110</v>
      </c>
      <c r="B52" s="8" t="s">
        <v>111</v>
      </c>
      <c r="C52" s="8" t="s">
        <v>112</v>
      </c>
      <c r="D52" s="9">
        <v>3</v>
      </c>
      <c r="E52" s="10">
        <v>0</v>
      </c>
      <c r="F52" s="10">
        <f>TRUNC(E52*D52, 0)</f>
        <v>0</v>
      </c>
      <c r="G52" s="10">
        <v>0</v>
      </c>
      <c r="H52" s="10">
        <f>TRUNC(G52*D52, 0)</f>
        <v>0</v>
      </c>
      <c r="I52" s="10">
        <v>0</v>
      </c>
      <c r="J52" s="10">
        <f>TRUNC(I52*D52, 0)</f>
        <v>0</v>
      </c>
      <c r="K52" s="10">
        <f t="shared" si="5"/>
        <v>0</v>
      </c>
      <c r="L52" s="10">
        <f t="shared" si="5"/>
        <v>0</v>
      </c>
      <c r="M52" s="8" t="s">
        <v>52</v>
      </c>
      <c r="N52" s="5" t="s">
        <v>113</v>
      </c>
      <c r="O52" s="5" t="s">
        <v>52</v>
      </c>
      <c r="P52" s="5" t="s">
        <v>52</v>
      </c>
      <c r="Q52" s="5" t="s">
        <v>105</v>
      </c>
      <c r="R52" s="5" t="s">
        <v>60</v>
      </c>
      <c r="S52" s="5" t="s">
        <v>61</v>
      </c>
      <c r="T52" s="5" t="s">
        <v>61</v>
      </c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5" t="s">
        <v>52</v>
      </c>
      <c r="AS52" s="5" t="s">
        <v>52</v>
      </c>
      <c r="AT52" s="1"/>
      <c r="AU52" s="5" t="s">
        <v>114</v>
      </c>
      <c r="AV52" s="1">
        <v>14</v>
      </c>
    </row>
    <row r="53" spans="1:48" ht="30" customHeight="1">
      <c r="A53" s="8" t="s">
        <v>115</v>
      </c>
      <c r="B53" s="8" t="s">
        <v>116</v>
      </c>
      <c r="C53" s="8" t="s">
        <v>117</v>
      </c>
      <c r="D53" s="9">
        <v>-1505</v>
      </c>
      <c r="E53" s="10">
        <v>0</v>
      </c>
      <c r="F53" s="10">
        <f>TRUNC(E53*D53, 0)</f>
        <v>0</v>
      </c>
      <c r="G53" s="10">
        <v>0</v>
      </c>
      <c r="H53" s="10">
        <f>TRUNC(G53*D53, 0)</f>
        <v>0</v>
      </c>
      <c r="I53" s="10">
        <v>0</v>
      </c>
      <c r="J53" s="10">
        <f>TRUNC(I53*D53, 0)</f>
        <v>0</v>
      </c>
      <c r="K53" s="10">
        <f t="shared" si="5"/>
        <v>0</v>
      </c>
      <c r="L53" s="10">
        <f t="shared" si="5"/>
        <v>0</v>
      </c>
      <c r="M53" s="8" t="s">
        <v>118</v>
      </c>
      <c r="N53" s="5" t="s">
        <v>119</v>
      </c>
      <c r="O53" s="5" t="s">
        <v>52</v>
      </c>
      <c r="P53" s="5" t="s">
        <v>52</v>
      </c>
      <c r="Q53" s="5" t="s">
        <v>105</v>
      </c>
      <c r="R53" s="5" t="s">
        <v>61</v>
      </c>
      <c r="S53" s="5" t="s">
        <v>61</v>
      </c>
      <c r="T53" s="5" t="s">
        <v>60</v>
      </c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5" t="s">
        <v>52</v>
      </c>
      <c r="AS53" s="5" t="s">
        <v>52</v>
      </c>
      <c r="AT53" s="1"/>
      <c r="AU53" s="5" t="s">
        <v>120</v>
      </c>
      <c r="AV53" s="1">
        <v>20</v>
      </c>
    </row>
    <row r="54" spans="1:48" ht="30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</row>
    <row r="55" spans="1:48" ht="30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</row>
    <row r="56" spans="1:48" ht="30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</row>
    <row r="57" spans="1:48" ht="30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</row>
    <row r="58" spans="1:48" ht="30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</row>
    <row r="59" spans="1:48" ht="30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</row>
    <row r="60" spans="1:48" ht="30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48" ht="30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48" ht="30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1:48" ht="30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48" ht="30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48" ht="30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48" ht="30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48" ht="30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48" ht="30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48" ht="30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48" ht="30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48" ht="30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48" ht="30" customHeight="1">
      <c r="A72" s="9" t="s">
        <v>63</v>
      </c>
      <c r="B72" s="9"/>
      <c r="C72" s="9"/>
      <c r="D72" s="9"/>
      <c r="E72" s="9"/>
      <c r="F72" s="10">
        <f>SUM(F51:F71)</f>
        <v>0</v>
      </c>
      <c r="G72" s="9"/>
      <c r="H72" s="10">
        <f>SUM(H51:H71)</f>
        <v>0</v>
      </c>
      <c r="I72" s="9"/>
      <c r="J72" s="10">
        <f>SUM(J51:J71)</f>
        <v>0</v>
      </c>
      <c r="K72" s="9"/>
      <c r="L72" s="10">
        <f>SUM(L51:L71)</f>
        <v>0</v>
      </c>
      <c r="M72" s="9"/>
      <c r="N72" t="s">
        <v>64</v>
      </c>
    </row>
    <row r="73" spans="1:48" ht="30" customHeight="1">
      <c r="A73" s="8" t="s">
        <v>121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1"/>
      <c r="O73" s="1"/>
      <c r="P73" s="1"/>
      <c r="Q73" s="5" t="s">
        <v>122</v>
      </c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</row>
    <row r="74" spans="1:48" ht="30" customHeight="1">
      <c r="A74" s="8" t="s">
        <v>124</v>
      </c>
      <c r="B74" s="8" t="s">
        <v>125</v>
      </c>
      <c r="C74" s="8" t="s">
        <v>126</v>
      </c>
      <c r="D74" s="9">
        <v>3</v>
      </c>
      <c r="E74" s="10">
        <v>0</v>
      </c>
      <c r="F74" s="10">
        <f>TRUNC(E74*D74, 0)</f>
        <v>0</v>
      </c>
      <c r="G74" s="10">
        <v>0</v>
      </c>
      <c r="H74" s="10">
        <f>TRUNC(G74*D74, 0)</f>
        <v>0</v>
      </c>
      <c r="I74" s="10">
        <v>0</v>
      </c>
      <c r="J74" s="10">
        <f>TRUNC(I74*D74, 0)</f>
        <v>0</v>
      </c>
      <c r="K74" s="10">
        <f>TRUNC(E74+G74+I74, 0)</f>
        <v>0</v>
      </c>
      <c r="L74" s="10">
        <f>TRUNC(F74+H74+J74, 0)</f>
        <v>0</v>
      </c>
      <c r="M74" s="8" t="s">
        <v>52</v>
      </c>
      <c r="N74" s="5" t="s">
        <v>127</v>
      </c>
      <c r="O74" s="5" t="s">
        <v>52</v>
      </c>
      <c r="P74" s="5" t="s">
        <v>52</v>
      </c>
      <c r="Q74" s="5" t="s">
        <v>122</v>
      </c>
      <c r="R74" s="5" t="s">
        <v>61</v>
      </c>
      <c r="S74" s="5" t="s">
        <v>61</v>
      </c>
      <c r="T74" s="5" t="s">
        <v>60</v>
      </c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5" t="s">
        <v>52</v>
      </c>
      <c r="AS74" s="5" t="s">
        <v>52</v>
      </c>
      <c r="AT74" s="1"/>
      <c r="AU74" s="5" t="s">
        <v>128</v>
      </c>
      <c r="AV74" s="1">
        <v>13</v>
      </c>
    </row>
    <row r="75" spans="1:48" ht="30" customHeight="1">
      <c r="A75" s="8" t="s">
        <v>129</v>
      </c>
      <c r="B75" s="8" t="s">
        <v>130</v>
      </c>
      <c r="C75" s="8" t="s">
        <v>126</v>
      </c>
      <c r="D75" s="9">
        <v>3</v>
      </c>
      <c r="E75" s="10">
        <v>0</v>
      </c>
      <c r="F75" s="10">
        <f>TRUNC(E75*D75, 0)</f>
        <v>0</v>
      </c>
      <c r="G75" s="10">
        <v>0</v>
      </c>
      <c r="H75" s="10">
        <f>TRUNC(G75*D75, 0)</f>
        <v>0</v>
      </c>
      <c r="I75" s="10">
        <v>0</v>
      </c>
      <c r="J75" s="10">
        <f>TRUNC(I75*D75, 0)</f>
        <v>0</v>
      </c>
      <c r="K75" s="10">
        <f>TRUNC(E75+G75+I75, 0)</f>
        <v>0</v>
      </c>
      <c r="L75" s="10">
        <f>TRUNC(F75+H75+J75, 0)</f>
        <v>0</v>
      </c>
      <c r="M75" s="8" t="s">
        <v>52</v>
      </c>
      <c r="N75" s="5" t="s">
        <v>131</v>
      </c>
      <c r="O75" s="5" t="s">
        <v>52</v>
      </c>
      <c r="P75" s="5" t="s">
        <v>52</v>
      </c>
      <c r="Q75" s="5" t="s">
        <v>122</v>
      </c>
      <c r="R75" s="5" t="s">
        <v>60</v>
      </c>
      <c r="S75" s="5" t="s">
        <v>61</v>
      </c>
      <c r="T75" s="5" t="s">
        <v>61</v>
      </c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5" t="s">
        <v>52</v>
      </c>
      <c r="AS75" s="5" t="s">
        <v>52</v>
      </c>
      <c r="AT75" s="1"/>
      <c r="AU75" s="5" t="s">
        <v>132</v>
      </c>
      <c r="AV75" s="1">
        <v>12</v>
      </c>
    </row>
    <row r="76" spans="1:48" ht="30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1:48" ht="30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1:48" ht="30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</row>
    <row r="79" spans="1:48" ht="30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1:48" ht="30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</row>
    <row r="81" spans="1:14" ht="30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</row>
    <row r="82" spans="1:14" ht="30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1:14" ht="30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14" ht="30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</row>
    <row r="85" spans="1:14" ht="30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</row>
    <row r="86" spans="1:14" ht="30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</row>
    <row r="87" spans="1:14" ht="30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1:14" ht="30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</row>
    <row r="89" spans="1:14" ht="30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1:14" ht="30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4" ht="30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</row>
    <row r="92" spans="1:14" ht="30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14" ht="30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  <row r="94" spans="1:14" ht="30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14" ht="30" customHeight="1">
      <c r="A95" s="9" t="s">
        <v>63</v>
      </c>
      <c r="B95" s="9"/>
      <c r="C95" s="9"/>
      <c r="D95" s="9"/>
      <c r="E95" s="9"/>
      <c r="F95" s="10">
        <f>SUM(F74:F94)</f>
        <v>0</v>
      </c>
      <c r="G95" s="9"/>
      <c r="H95" s="10">
        <f>SUM(H74:H94)</f>
        <v>0</v>
      </c>
      <c r="I95" s="9"/>
      <c r="J95" s="10">
        <f>SUM(J74:J94)</f>
        <v>0</v>
      </c>
      <c r="K95" s="9"/>
      <c r="L95" s="10">
        <f>SUM(L74:L94)</f>
        <v>0</v>
      </c>
      <c r="M95" s="9"/>
      <c r="N95" t="s">
        <v>64</v>
      </c>
    </row>
  </sheetData>
  <mergeCells count="45"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R2:AR3"/>
    <mergeCell ref="AS2:AS3"/>
    <mergeCell ref="AT2:AT3"/>
    <mergeCell ref="AU2:AU3"/>
    <mergeCell ref="AV2:AV3"/>
  </mergeCells>
  <phoneticPr fontId="1" type="noConversion"/>
  <pageMargins left="0.78740157480314954" right="0" top="0.39370078740157477" bottom="0.39370078740157477" header="0" footer="0"/>
  <pageSetup paperSize="9" scale="64" fitToHeight="0" orientation="landscape" r:id="rId1"/>
  <rowBreaks count="4" manualBreakCount="4">
    <brk id="26" max="16383" man="1"/>
    <brk id="49" max="16383" man="1"/>
    <brk id="72" max="16383" man="1"/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M30"/>
  <sheetViews>
    <sheetView workbookViewId="0"/>
  </sheetViews>
  <sheetFormatPr defaultRowHeight="16.5"/>
  <sheetData>
    <row r="1" spans="1:7">
      <c r="A1" t="s">
        <v>200</v>
      </c>
    </row>
    <row r="2" spans="1:7">
      <c r="A2" s="2" t="s">
        <v>201</v>
      </c>
      <c r="B2" t="s">
        <v>134</v>
      </c>
    </row>
    <row r="3" spans="1:7">
      <c r="A3" s="2" t="s">
        <v>202</v>
      </c>
      <c r="B3" t="s">
        <v>203</v>
      </c>
    </row>
    <row r="4" spans="1:7">
      <c r="A4" s="2" t="s">
        <v>204</v>
      </c>
      <c r="B4">
        <v>5</v>
      </c>
    </row>
    <row r="5" spans="1:7">
      <c r="A5" s="2" t="s">
        <v>205</v>
      </c>
      <c r="B5">
        <v>5</v>
      </c>
    </row>
    <row r="6" spans="1:7">
      <c r="A6" s="2" t="s">
        <v>206</v>
      </c>
      <c r="B6" t="s">
        <v>207</v>
      </c>
    </row>
    <row r="7" spans="1:7">
      <c r="A7" s="2" t="s">
        <v>208</v>
      </c>
      <c r="B7" t="s">
        <v>136</v>
      </c>
      <c r="C7" t="s">
        <v>60</v>
      </c>
    </row>
    <row r="8" spans="1:7">
      <c r="A8" s="2" t="s">
        <v>209</v>
      </c>
      <c r="B8" t="s">
        <v>136</v>
      </c>
      <c r="C8">
        <v>2</v>
      </c>
    </row>
    <row r="9" spans="1:7">
      <c r="A9" s="2" t="s">
        <v>210</v>
      </c>
      <c r="B9" t="s">
        <v>137</v>
      </c>
      <c r="C9" t="s">
        <v>138</v>
      </c>
      <c r="D9" t="s">
        <v>139</v>
      </c>
      <c r="E9" t="s">
        <v>140</v>
      </c>
      <c r="F9" t="s">
        <v>141</v>
      </c>
      <c r="G9" t="s">
        <v>211</v>
      </c>
    </row>
    <row r="10" spans="1:7">
      <c r="A10" s="2" t="s">
        <v>212</v>
      </c>
      <c r="B10">
        <v>1071</v>
      </c>
      <c r="C10">
        <v>0</v>
      </c>
      <c r="D10">
        <v>0</v>
      </c>
    </row>
    <row r="11" spans="1:7">
      <c r="A11" s="2" t="s">
        <v>213</v>
      </c>
      <c r="B11" t="s">
        <v>214</v>
      </c>
      <c r="C11">
        <v>4</v>
      </c>
    </row>
    <row r="12" spans="1:7">
      <c r="A12" s="2" t="s">
        <v>215</v>
      </c>
      <c r="B12" t="s">
        <v>214</v>
      </c>
      <c r="C12">
        <v>4</v>
      </c>
    </row>
    <row r="13" spans="1:7">
      <c r="A13" s="2" t="s">
        <v>216</v>
      </c>
      <c r="B13" t="s">
        <v>214</v>
      </c>
      <c r="C13">
        <v>3</v>
      </c>
    </row>
    <row r="14" spans="1:7">
      <c r="A14" s="2" t="s">
        <v>217</v>
      </c>
      <c r="B14" t="s">
        <v>136</v>
      </c>
      <c r="C14">
        <v>5</v>
      </c>
    </row>
    <row r="15" spans="1:7">
      <c r="A15" s="2" t="s">
        <v>218</v>
      </c>
      <c r="B15" t="s">
        <v>134</v>
      </c>
      <c r="C15" t="s">
        <v>219</v>
      </c>
      <c r="D15" t="s">
        <v>219</v>
      </c>
      <c r="E15" t="s">
        <v>219</v>
      </c>
      <c r="F15">
        <v>1</v>
      </c>
    </row>
    <row r="16" spans="1:7">
      <c r="A16" s="2" t="s">
        <v>220</v>
      </c>
      <c r="B16">
        <v>1.1100000000000001</v>
      </c>
      <c r="C16">
        <v>1.1200000000000001</v>
      </c>
    </row>
    <row r="17" spans="1:13">
      <c r="A17" s="2" t="s">
        <v>221</v>
      </c>
      <c r="B17">
        <v>1</v>
      </c>
      <c r="C17">
        <v>1.5</v>
      </c>
      <c r="D17">
        <v>1.1599999999999999</v>
      </c>
      <c r="E17">
        <v>1.6</v>
      </c>
      <c r="F17">
        <v>1.6</v>
      </c>
      <c r="G17">
        <v>1.6</v>
      </c>
      <c r="H17">
        <v>1.94</v>
      </c>
      <c r="I17">
        <v>1.94</v>
      </c>
      <c r="J17">
        <v>1.94</v>
      </c>
      <c r="K17">
        <v>1</v>
      </c>
      <c r="L17">
        <v>1</v>
      </c>
      <c r="M17">
        <v>1</v>
      </c>
    </row>
    <row r="18" spans="1:13">
      <c r="A18" s="2" t="s">
        <v>222</v>
      </c>
      <c r="B18">
        <v>1.25</v>
      </c>
      <c r="C18">
        <v>1.071</v>
      </c>
    </row>
    <row r="19" spans="1:13">
      <c r="A19" s="2" t="s">
        <v>223</v>
      </c>
    </row>
    <row r="21" spans="1:13">
      <c r="A21" t="s">
        <v>135</v>
      </c>
      <c r="B21" t="s">
        <v>224</v>
      </c>
      <c r="C21" t="s">
        <v>225</v>
      </c>
    </row>
    <row r="22" spans="1:13">
      <c r="A22">
        <v>1</v>
      </c>
      <c r="B22" t="s">
        <v>226</v>
      </c>
      <c r="C22" t="s">
        <v>155</v>
      </c>
    </row>
    <row r="23" spans="1:13">
      <c r="A23">
        <v>2</v>
      </c>
      <c r="B23" t="s">
        <v>227</v>
      </c>
      <c r="C23" t="s">
        <v>228</v>
      </c>
    </row>
    <row r="24" spans="1:13">
      <c r="A24">
        <v>3</v>
      </c>
      <c r="B24" t="s">
        <v>229</v>
      </c>
      <c r="C24" t="s">
        <v>230</v>
      </c>
    </row>
    <row r="25" spans="1:13">
      <c r="A25">
        <v>4</v>
      </c>
      <c r="B25" t="s">
        <v>231</v>
      </c>
      <c r="C25" t="s">
        <v>232</v>
      </c>
    </row>
    <row r="26" spans="1:13">
      <c r="A26">
        <v>5</v>
      </c>
      <c r="B26" t="s">
        <v>233</v>
      </c>
    </row>
    <row r="27" spans="1:13">
      <c r="A27">
        <v>6</v>
      </c>
      <c r="B27" t="s">
        <v>121</v>
      </c>
      <c r="C27" t="s">
        <v>190</v>
      </c>
    </row>
    <row r="28" spans="1:13">
      <c r="A28">
        <v>7</v>
      </c>
      <c r="B28" t="s">
        <v>234</v>
      </c>
    </row>
    <row r="29" spans="1:13">
      <c r="A29">
        <v>8</v>
      </c>
      <c r="B29" t="s">
        <v>234</v>
      </c>
    </row>
    <row r="30" spans="1:13">
      <c r="A30">
        <v>9</v>
      </c>
      <c r="B30" t="s">
        <v>234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원가계산서</vt:lpstr>
      <vt:lpstr>공종별집계표</vt:lpstr>
      <vt:lpstr>공종별내역서</vt:lpstr>
      <vt:lpstr> 공사설정 </vt:lpstr>
      <vt:lpstr>Sheet1</vt:lpstr>
      <vt:lpstr>공종별내역서!Print_Area</vt:lpstr>
      <vt:lpstr>공종별집계표!Print_Area</vt:lpstr>
      <vt:lpstr>공종별내역서!Print_Titles</vt:lpstr>
      <vt:lpstr>공종별집계표!Print_Titles</vt:lpstr>
      <vt:lpstr>원가계산서!Print_Titles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Winner</dc:creator>
  <cp:lastModifiedBy>공공의료2</cp:lastModifiedBy>
  <cp:lastPrinted>2018-09-06T00:06:54Z</cp:lastPrinted>
  <dcterms:created xsi:type="dcterms:W3CDTF">2018-05-17T15:44:11Z</dcterms:created>
  <dcterms:modified xsi:type="dcterms:W3CDTF">2018-09-10T07:26:39Z</dcterms:modified>
</cp:coreProperties>
</file>