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JMC\Desktop\업무자료\국도비\2024 수술실 기능보강사업\공고\건축\"/>
    </mc:Choice>
  </mc:AlternateContent>
  <bookViews>
    <workbookView xWindow="-120" yWindow="-120" windowWidth="29040" windowHeight="15840"/>
  </bookViews>
  <sheets>
    <sheet name="원가계산서" sheetId="3" r:id="rId1"/>
    <sheet name="공종별집계표" sheetId="8" r:id="rId2"/>
    <sheet name="공종별내역서" sheetId="7" r:id="rId3"/>
    <sheet name=" 공사설정 " sheetId="2" state="hidden" r:id="rId4"/>
  </sheets>
  <definedNames>
    <definedName name="_xlnm.Print_Area" localSheetId="2">공종별내역서!$A$1:$M$118</definedName>
    <definedName name="_xlnm.Print_Area" localSheetId="1">공종별집계표!$A$1:$M$26</definedName>
    <definedName name="_xlnm.Print_Titles" localSheetId="2">공종별내역서!$1:$3</definedName>
    <definedName name="_xlnm.Print_Titles" localSheetId="1">공종별집계표!$1:$4</definedName>
    <definedName name="_xlnm.Print_Titles" localSheetId="0">원가계산서!$1:$3</definedName>
  </definedNames>
  <calcPr calcId="162913" iterate="1"/>
</workbook>
</file>

<file path=xl/calcChain.xml><?xml version="1.0" encoding="utf-8"?>
<calcChain xmlns="http://schemas.openxmlformats.org/spreadsheetml/2006/main">
  <c r="F98" i="7" l="1"/>
  <c r="F97" i="7"/>
  <c r="H75" i="7"/>
  <c r="J75" i="7"/>
  <c r="H74" i="7"/>
  <c r="J74" i="7"/>
  <c r="J57" i="7"/>
  <c r="H57" i="7"/>
  <c r="H56" i="7"/>
  <c r="J56" i="7"/>
  <c r="H55" i="7"/>
  <c r="J55" i="7"/>
  <c r="H54" i="7"/>
  <c r="J54" i="7"/>
  <c r="J28" i="7"/>
  <c r="J49" i="7" s="1"/>
  <c r="I8" i="8" s="1"/>
  <c r="J8" i="8" s="1"/>
  <c r="H28" i="7"/>
  <c r="H49" i="7" s="1"/>
  <c r="G8" i="8" s="1"/>
  <c r="H8" i="8" s="1"/>
  <c r="J9" i="7"/>
  <c r="J8" i="7"/>
  <c r="J7" i="7"/>
  <c r="J6" i="7"/>
  <c r="J5" i="7"/>
  <c r="H98" i="7"/>
  <c r="H97" i="7"/>
  <c r="H9" i="7"/>
  <c r="H8" i="7"/>
  <c r="H7" i="7"/>
  <c r="H6" i="7"/>
  <c r="H5" i="7"/>
  <c r="H118" i="7" l="1"/>
  <c r="G11" i="8" s="1"/>
  <c r="H11" i="8" s="1"/>
  <c r="J98" i="7"/>
  <c r="L98" i="7" s="1"/>
  <c r="K98" i="7"/>
  <c r="J95" i="7"/>
  <c r="I10" i="8" s="1"/>
  <c r="J10" i="8" s="1"/>
  <c r="F5" i="7"/>
  <c r="L5" i="7" s="1"/>
  <c r="K5" i="7"/>
  <c r="J97" i="7"/>
  <c r="K97" i="7"/>
  <c r="J118" i="7"/>
  <c r="I11" i="8" s="1"/>
  <c r="J11" i="8" s="1"/>
  <c r="F118" i="7"/>
  <c r="E11" i="8" s="1"/>
  <c r="F11" i="8" s="1"/>
  <c r="L97" i="7"/>
  <c r="H95" i="7"/>
  <c r="G10" i="8" s="1"/>
  <c r="H10" i="8" s="1"/>
  <c r="J26" i="7"/>
  <c r="I7" i="8" s="1"/>
  <c r="J7" i="8" s="1"/>
  <c r="H26" i="7"/>
  <c r="G7" i="8" s="1"/>
  <c r="H7" i="8" s="1"/>
  <c r="J53" i="7"/>
  <c r="J52" i="7"/>
  <c r="H52" i="7"/>
  <c r="J51" i="7"/>
  <c r="H53" i="7"/>
  <c r="H51" i="7"/>
  <c r="J72" i="7" l="1"/>
  <c r="I9" i="8" s="1"/>
  <c r="J9" i="8" s="1"/>
  <c r="I6" i="8" s="1"/>
  <c r="J6" i="8" s="1"/>
  <c r="I5" i="8" s="1"/>
  <c r="J5" i="8" s="1"/>
  <c r="J26" i="8" s="1"/>
  <c r="L11" i="8"/>
  <c r="T11" i="8" s="1"/>
  <c r="E26" i="3" s="1"/>
  <c r="H72" i="7"/>
  <c r="G9" i="8" s="1"/>
  <c r="H9" i="8" s="1"/>
  <c r="G6" i="8" s="1"/>
  <c r="H6" i="8" s="1"/>
  <c r="G5" i="8" s="1"/>
  <c r="H5" i="8" s="1"/>
  <c r="H26" i="8" s="1"/>
  <c r="L118" i="7"/>
  <c r="K11" i="8"/>
  <c r="E11" i="3" l="1"/>
  <c r="F6" i="7"/>
  <c r="K6" i="7"/>
  <c r="F55" i="7"/>
  <c r="L55" i="7" s="1"/>
  <c r="K55" i="7"/>
  <c r="K75" i="7"/>
  <c r="F75" i="7"/>
  <c r="L75" i="7" s="1"/>
  <c r="F74" i="7"/>
  <c r="K74" i="7"/>
  <c r="K56" i="7"/>
  <c r="F56" i="7"/>
  <c r="L56" i="7" s="1"/>
  <c r="F28" i="7"/>
  <c r="K28" i="7"/>
  <c r="E8" i="3"/>
  <c r="E9" i="3" l="1"/>
  <c r="E10" i="3" s="1"/>
  <c r="F49" i="7"/>
  <c r="E8" i="8" s="1"/>
  <c r="L28" i="7"/>
  <c r="L49" i="7" s="1"/>
  <c r="F95" i="7"/>
  <c r="E10" i="8" s="1"/>
  <c r="L74" i="7"/>
  <c r="L95" i="7" s="1"/>
  <c r="L6" i="7"/>
  <c r="E16" i="3"/>
  <c r="E12" i="3" l="1"/>
  <c r="E13" i="3"/>
  <c r="F10" i="8"/>
  <c r="L10" i="8" s="1"/>
  <c r="K10" i="8"/>
  <c r="K57" i="7"/>
  <c r="F57" i="7"/>
  <c r="L57" i="7" s="1"/>
  <c r="K8" i="7"/>
  <c r="F8" i="7"/>
  <c r="L8" i="7" s="1"/>
  <c r="K54" i="7"/>
  <c r="F54" i="7"/>
  <c r="L54" i="7" s="1"/>
  <c r="F8" i="8"/>
  <c r="L8" i="8" s="1"/>
  <c r="K8" i="8"/>
  <c r="F7" i="7" l="1"/>
  <c r="K7" i="7"/>
  <c r="F9" i="7"/>
  <c r="L9" i="7" s="1"/>
  <c r="K9" i="7"/>
  <c r="L7" i="7" l="1"/>
  <c r="L26" i="7" s="1"/>
  <c r="F26" i="7"/>
  <c r="E7" i="8" s="1"/>
  <c r="K7" i="8" l="1"/>
  <c r="F7" i="8"/>
  <c r="L7" i="8" l="1"/>
  <c r="F52" i="7"/>
  <c r="L52" i="7" s="1"/>
  <c r="K52" i="7"/>
  <c r="K53" i="7" l="1"/>
  <c r="F53" i="7"/>
  <c r="L53" i="7" s="1"/>
  <c r="K51" i="7"/>
  <c r="F51" i="7"/>
  <c r="L51" i="7" l="1"/>
  <c r="L72" i="7" s="1"/>
  <c r="F72" i="7"/>
  <c r="E9" i="8" s="1"/>
  <c r="F9" i="8" l="1"/>
  <c r="K9" i="8"/>
  <c r="L9" i="8" l="1"/>
  <c r="E6" i="8"/>
  <c r="F6" i="8" l="1"/>
  <c r="K6" i="8"/>
  <c r="E5" i="8" l="1"/>
  <c r="L6" i="8"/>
  <c r="K5" i="8" l="1"/>
  <c r="F5" i="8"/>
  <c r="E4" i="3" l="1"/>
  <c r="E7" i="3" s="1"/>
  <c r="F26" i="8"/>
  <c r="L5" i="8"/>
  <c r="L26" i="8" s="1"/>
  <c r="E20" i="3" l="1"/>
  <c r="E21" i="3"/>
  <c r="E19" i="3"/>
  <c r="E22" i="3" l="1"/>
  <c r="E23" i="3" l="1"/>
  <c r="E24" i="3" s="1"/>
  <c r="E25" i="3" s="1"/>
  <c r="E27" i="3" l="1"/>
  <c r="E28" i="3" s="1"/>
  <c r="E29" i="3" s="1"/>
  <c r="E30" i="3" s="1"/>
</calcChain>
</file>

<file path=xl/sharedStrings.xml><?xml version="1.0" encoding="utf-8"?>
<sst xmlns="http://schemas.openxmlformats.org/spreadsheetml/2006/main" count="577" uniqueCount="280">
  <si>
    <t>공 종 별 집 계 표</t>
  </si>
  <si>
    <t>[ 청주의료원수술실공조설비보강공사(건축) ]</t>
  </si>
  <si>
    <t>품      명</t>
  </si>
  <si>
    <t>규      격</t>
  </si>
  <si>
    <t>단위</t>
  </si>
  <si>
    <t>수량</t>
  </si>
  <si>
    <t>재  료  비</t>
  </si>
  <si>
    <t>단  가</t>
  </si>
  <si>
    <t>금  액</t>
  </si>
  <si>
    <t>노  무  비</t>
  </si>
  <si>
    <t>경      비</t>
  </si>
  <si>
    <t>합      계</t>
  </si>
  <si>
    <t>비  고</t>
  </si>
  <si>
    <t>공종코드</t>
  </si>
  <si>
    <t>변수</t>
  </si>
  <si>
    <t>상위공종</t>
  </si>
  <si>
    <t>공종구분</t>
  </si>
  <si>
    <t>공종레벨</t>
  </si>
  <si>
    <t>공종소계</t>
  </si>
  <si>
    <t>원가계산서 연결금액</t>
  </si>
  <si>
    <t>품목코드</t>
  </si>
  <si>
    <t>설정</t>
  </si>
  <si>
    <t>일위</t>
  </si>
  <si>
    <t>단산</t>
  </si>
  <si>
    <t>자재</t>
  </si>
  <si>
    <t>손료적용</t>
  </si>
  <si>
    <t>손료저장</t>
  </si>
  <si>
    <t>적용율</t>
  </si>
  <si>
    <t>JUK1</t>
  </si>
  <si>
    <t>JUK2</t>
  </si>
  <si>
    <t>JUK3</t>
  </si>
  <si>
    <t>JUK4</t>
  </si>
  <si>
    <t>JUK5</t>
  </si>
  <si>
    <t>JUK6</t>
  </si>
  <si>
    <t>JUK7</t>
  </si>
  <si>
    <t>JUK8</t>
  </si>
  <si>
    <t>JUK9</t>
  </si>
  <si>
    <t>JUK10</t>
  </si>
  <si>
    <t>JUK11</t>
  </si>
  <si>
    <t>JUK12</t>
  </si>
  <si>
    <t>JUK13</t>
  </si>
  <si>
    <t>JUK14</t>
  </si>
  <si>
    <t>JUK15</t>
  </si>
  <si>
    <t>JUK16</t>
  </si>
  <si>
    <t>JUK17</t>
  </si>
  <si>
    <t>JUK18</t>
  </si>
  <si>
    <t>JUK19</t>
  </si>
  <si>
    <t>JUK20</t>
  </si>
  <si>
    <t>자재구분</t>
  </si>
  <si>
    <t>공종+자재</t>
  </si>
  <si>
    <t>고유번호</t>
  </si>
  <si>
    <t>01  청주의료원수술실공조설비보강공사(건축)</t>
  </si>
  <si>
    <t/>
  </si>
  <si>
    <t>01</t>
  </si>
  <si>
    <t>0101  ■■ 건축공사</t>
  </si>
  <si>
    <t>0101</t>
  </si>
  <si>
    <t>010101  목공사및수장공사</t>
  </si>
  <si>
    <t>010101</t>
  </si>
  <si>
    <t>현장정리및청소</t>
  </si>
  <si>
    <t>보수</t>
  </si>
  <si>
    <t>M2</t>
  </si>
  <si>
    <t>호표 1</t>
  </si>
  <si>
    <t>538ED3571142FC33F2FB67A1EB5795</t>
  </si>
  <si>
    <t>T</t>
  </si>
  <si>
    <t>F</t>
  </si>
  <si>
    <t>010101538ED3571142FC33F2FB67A1EB5795</t>
  </si>
  <si>
    <t>준공청소</t>
  </si>
  <si>
    <t>호표 2</t>
  </si>
  <si>
    <t>538ED3571142A43280C145784A2F2E</t>
  </si>
  <si>
    <t>010101538ED3571142A43280C145784A2F2E</t>
  </si>
  <si>
    <t>항바이러스 전도성 비닐계시트 깔기</t>
  </si>
  <si>
    <t>SIZE : T=2㎜,W=2M,L=20M</t>
  </si>
  <si>
    <t>호표 3</t>
  </si>
  <si>
    <t>538E33511142D53F7DD55A1FB5B728</t>
  </si>
  <si>
    <t>010101538E33511142D53F7DD55A1FB5B728</t>
  </si>
  <si>
    <t>항바이러스 비닐계시트 깔기</t>
  </si>
  <si>
    <t>호표 4</t>
  </si>
  <si>
    <t>538E33511142D53F7DD55A1FB5B72B</t>
  </si>
  <si>
    <t>010101538E33511142D53F7DD55A1FB5B72B</t>
  </si>
  <si>
    <t>항바이러스 전도성 비닐시트 말아올림</t>
  </si>
  <si>
    <t>SIZE : H:100mm, T:2mm</t>
  </si>
  <si>
    <t>M</t>
  </si>
  <si>
    <t>호표 5</t>
  </si>
  <si>
    <t>538E33511142D53F7DD55A1FB5B72A</t>
  </si>
  <si>
    <t>010101538E33511142D53F7DD55A1FB5B72A</t>
  </si>
  <si>
    <t>[ 합           계 ]</t>
  </si>
  <si>
    <t>TOTAL</t>
  </si>
  <si>
    <t>010102  창호 및 유리공사</t>
  </si>
  <si>
    <t>010102</t>
  </si>
  <si>
    <t>ASLD1</t>
  </si>
  <si>
    <t>2.640 x 2.700 = 7.128</t>
  </si>
  <si>
    <t>EA</t>
  </si>
  <si>
    <t>호표 6</t>
  </si>
  <si>
    <t>538E031D114C6F37547D7352B856B7</t>
  </si>
  <si>
    <t>010102538E031D114C6F37547D7352B856B7</t>
  </si>
  <si>
    <t>010103  칠    공    사</t>
  </si>
  <si>
    <t>010103</t>
  </si>
  <si>
    <t>바탕만들기+걸레받이용 페인트칠(재료비 미포함)</t>
  </si>
  <si>
    <t>붓칠 2회, G.B.면(줄퍼티)</t>
  </si>
  <si>
    <t>호표 7</t>
  </si>
  <si>
    <t>538E236B114FAC33EBBD9C0D75F73C</t>
  </si>
  <si>
    <t>010103538E236B114FAC33EBBD9C0D75F73C</t>
  </si>
  <si>
    <t>바탕만들기+수성페인트 롤러칠(재료비 미포함)</t>
  </si>
  <si>
    <t>내부 2회, G.B.면 올퍼티, 친환경</t>
  </si>
  <si>
    <t>호표 8</t>
  </si>
  <si>
    <t>538E236A114D333B92A345B0AAB91A</t>
  </si>
  <si>
    <t>010103538E236A114D333B92A345B0AAB91A</t>
  </si>
  <si>
    <t>바탕만들기+낙서방지용 페인트칠(재료비 미포함)</t>
  </si>
  <si>
    <t>롤러칠 2회, G.B.면(줄퍼티)</t>
  </si>
  <si>
    <t>호표 9</t>
  </si>
  <si>
    <t>538E2366114772321184F5CA0D4B33</t>
  </si>
  <si>
    <t>010103538E2366114772321184F5CA0D4B33</t>
  </si>
  <si>
    <t>석고보드면 바탕만들기 재료비</t>
  </si>
  <si>
    <t>줄퍼티(20년 품셈 기준)</t>
  </si>
  <si>
    <t>호표 10</t>
  </si>
  <si>
    <t>538E237A1147F43AA88B75EBB3B69A</t>
  </si>
  <si>
    <t>010103538E237A1147F43AA88B75EBB3B69A</t>
  </si>
  <si>
    <t>걸레받이용 페인트칠 재료비(20년 품셈기준)</t>
  </si>
  <si>
    <t>붓칠, 2회</t>
  </si>
  <si>
    <t>호표 11</t>
  </si>
  <si>
    <t>538E236B114FAC33EBBD9C0E1C7E51</t>
  </si>
  <si>
    <t>010103538E236B114FAC33EBBD9C0E1C7E51</t>
  </si>
  <si>
    <t>수성페인트 롤러칠 재료비(20년 품셈기준)</t>
  </si>
  <si>
    <t>내부, 2회, 친환경페인트(진품)</t>
  </si>
  <si>
    <t>호표 12</t>
  </si>
  <si>
    <t>538E236A114D333B92A34762E0C9EC</t>
  </si>
  <si>
    <t>010103538E236A114D333B92A34762E0C9EC</t>
  </si>
  <si>
    <t>낙서방지용 페인트칠 재료비(20년 품셈기준)</t>
  </si>
  <si>
    <t>롤러 2회</t>
  </si>
  <si>
    <t>호표 13</t>
  </si>
  <si>
    <t>538E2366114772321184F424EB5F00</t>
  </si>
  <si>
    <t>010103538E2366114772321184F424EB5F00</t>
  </si>
  <si>
    <t>010104  철  거  공  사</t>
  </si>
  <si>
    <t>010104</t>
  </si>
  <si>
    <t>흡음텍스 해체</t>
  </si>
  <si>
    <t>호표 14</t>
  </si>
  <si>
    <t>538FD33E1148583F11F9676BED8E08</t>
  </si>
  <si>
    <t>010104538FD33E1148583F11F9676BED8E08</t>
  </si>
  <si>
    <t>경량천장철골틀 해체</t>
  </si>
  <si>
    <t>호표 15</t>
  </si>
  <si>
    <t>538FD33E1148583F11F96644C41480</t>
  </si>
  <si>
    <t>010104538FD33E1148583F11F96644C41480</t>
  </si>
  <si>
    <t>010105  건설폐기물처리비</t>
  </si>
  <si>
    <t>010105</t>
  </si>
  <si>
    <t>8</t>
  </si>
  <si>
    <t>혼합건설폐기물</t>
  </si>
  <si>
    <t>불연성 건설폐기물에 가연성 5% 이하 혼합</t>
  </si>
  <si>
    <t>TON</t>
  </si>
  <si>
    <t>538ED3571142FC303E76974992DE12</t>
  </si>
  <si>
    <t>010105538ED3571142FC303E76974992DE12</t>
  </si>
  <si>
    <t>혼합건설폐기물 상차비 및 운반비</t>
  </si>
  <si>
    <t>16톤 암롤트럭, 30km</t>
  </si>
  <si>
    <t>538ED3571142FC303F1FCECD8F6DE3</t>
  </si>
  <si>
    <t>010105538ED3571142FC303F1FCECD8F6DE3</t>
  </si>
  <si>
    <t>비      고</t>
  </si>
  <si>
    <t>조달청가격</t>
  </si>
  <si>
    <t>거래가격</t>
  </si>
  <si>
    <t>유통물가</t>
  </si>
  <si>
    <t>조사가격1</t>
  </si>
  <si>
    <t>조사가격2</t>
  </si>
  <si>
    <t>C</t>
  </si>
  <si>
    <t>공사명 : 청주의료원수술실공조설비보강공사(건축)</t>
  </si>
  <si>
    <t>비        목</t>
  </si>
  <si>
    <t>금      액</t>
  </si>
  <si>
    <t>구        성        비</t>
  </si>
  <si>
    <t>순   공   사   원   가</t>
  </si>
  <si>
    <t>재   료   비</t>
  </si>
  <si>
    <t>노   무   비</t>
  </si>
  <si>
    <t>경        비</t>
  </si>
  <si>
    <t>A1</t>
  </si>
  <si>
    <t>직  접  재  료  비</t>
  </si>
  <si>
    <t>A2</t>
  </si>
  <si>
    <t>간  접  재  료  비</t>
  </si>
  <si>
    <t>A3</t>
  </si>
  <si>
    <t>작업설, 부산물(△)</t>
  </si>
  <si>
    <t>AS</t>
  </si>
  <si>
    <t>[ 소          계 ]</t>
  </si>
  <si>
    <t>B1</t>
  </si>
  <si>
    <t>직  접  노  무  비</t>
  </si>
  <si>
    <t>B2</t>
  </si>
  <si>
    <t>간  접  노  무  비</t>
  </si>
  <si>
    <t>직접노무비 * 12.6%</t>
  </si>
  <si>
    <t>BS</t>
  </si>
  <si>
    <t>C2</t>
  </si>
  <si>
    <t>기   계    경   비</t>
  </si>
  <si>
    <t>C4</t>
  </si>
  <si>
    <t>산  재  보  험  료</t>
  </si>
  <si>
    <t>노무비 * 3.56%</t>
  </si>
  <si>
    <t>C5</t>
  </si>
  <si>
    <t>고  용  보  험  료</t>
  </si>
  <si>
    <t>노무비 * 1.01%</t>
  </si>
  <si>
    <t>C6</t>
  </si>
  <si>
    <t>국민  건강  보험료</t>
  </si>
  <si>
    <t>직접노무비 * 3.545%</t>
  </si>
  <si>
    <t>C7</t>
  </si>
  <si>
    <t>국민  연금  보험료</t>
  </si>
  <si>
    <t>직접노무비 * 4.5%</t>
  </si>
  <si>
    <t>CB</t>
  </si>
  <si>
    <t>노인장기요양보험료</t>
  </si>
  <si>
    <t>건강보험료 * 12.95%</t>
  </si>
  <si>
    <t>C8</t>
  </si>
  <si>
    <t>퇴직  공제  부금비</t>
  </si>
  <si>
    <t>직접노무비 * 2.3%</t>
  </si>
  <si>
    <t>CA</t>
  </si>
  <si>
    <t>산업안전보건관리비</t>
  </si>
  <si>
    <t>(재료비+직노) * 2.93%</t>
  </si>
  <si>
    <t>CH</t>
  </si>
  <si>
    <t>환  경  보  전  비</t>
  </si>
  <si>
    <t>(재료비+직노+기계경비) * 0.3%</t>
  </si>
  <si>
    <t>CG</t>
  </si>
  <si>
    <t>기   타    경   비</t>
  </si>
  <si>
    <t>(재료비+노무비) * 5.2%</t>
  </si>
  <si>
    <t>CK</t>
  </si>
  <si>
    <t>하도급지급보증수수료</t>
  </si>
  <si>
    <t>(재료비+직노+기계경비) * 0.081%</t>
  </si>
  <si>
    <t>CS</t>
  </si>
  <si>
    <t>S1</t>
  </si>
  <si>
    <t xml:space="preserve">        계</t>
  </si>
  <si>
    <t>D1</t>
  </si>
  <si>
    <t>일  반  관  리  비</t>
  </si>
  <si>
    <t>계 * 6%</t>
  </si>
  <si>
    <t>D2</t>
  </si>
  <si>
    <t>이              윤</t>
  </si>
  <si>
    <t>(노무비+경비+일반관리비) * 15%</t>
  </si>
  <si>
    <t>D4</t>
  </si>
  <si>
    <t>폐기물  처리비</t>
  </si>
  <si>
    <t>D9</t>
  </si>
  <si>
    <t>공   급    가   액</t>
  </si>
  <si>
    <t>DB</t>
  </si>
  <si>
    <t>부  가  가  치  세</t>
  </si>
  <si>
    <t>공급가액 * 10%</t>
  </si>
  <si>
    <t>DH</t>
  </si>
  <si>
    <t>도      급      액</t>
  </si>
  <si>
    <t>S2</t>
  </si>
  <si>
    <t>총   공   사    비</t>
  </si>
  <si>
    <t>이 Sheet는 수정하지 마십시요</t>
  </si>
  <si>
    <t>공사구분</t>
  </si>
  <si>
    <t>A</t>
  </si>
  <si>
    <t>확정내역</t>
  </si>
  <si>
    <t>원내역</t>
  </si>
  <si>
    <t>자재단가적용</t>
  </si>
  <si>
    <t>경비단가적용</t>
  </si>
  <si>
    <t>품목코드형식</t>
  </si>
  <si>
    <t>XXXX-XXXX-XXXXXXXXX</t>
  </si>
  <si>
    <t>내역금액소수점처리</t>
  </si>
  <si>
    <t>일위대가내역소수점처리</t>
  </si>
  <si>
    <t>단가명</t>
  </si>
  <si>
    <t>TTTTT</t>
  </si>
  <si>
    <t>환율</t>
  </si>
  <si>
    <t>시간당작업량</t>
  </si>
  <si>
    <t>R</t>
  </si>
  <si>
    <t>1회 사이클시간</t>
  </si>
  <si>
    <t>시간당 작업사이클</t>
  </si>
  <si>
    <t>일반변수</t>
  </si>
  <si>
    <t>시간당 노임산출 계수</t>
  </si>
  <si>
    <t>1/8*16/12*25/20</t>
  </si>
  <si>
    <t>재료비 할증 계수</t>
  </si>
  <si>
    <t>노무비 할증 계수</t>
  </si>
  <si>
    <t>경비 할증 계수</t>
  </si>
  <si>
    <t>내역,일위대가 품명,규격,단위 따로적용</t>
  </si>
  <si>
    <t>코드</t>
  </si>
  <si>
    <t>공종구분명</t>
  </si>
  <si>
    <t>원가비목코드</t>
  </si>
  <si>
    <t>작 업 부 산 물</t>
  </si>
  <si>
    <t>운    반    비</t>
  </si>
  <si>
    <t>C1</t>
  </si>
  <si>
    <t>관급자재비-도급</t>
  </si>
  <si>
    <t>DJ</t>
  </si>
  <si>
    <t>지정폐기물처리비</t>
  </si>
  <si>
    <t>D3</t>
  </si>
  <si>
    <t>현장조사및디자인</t>
  </si>
  <si>
    <t>관급자재비-관급</t>
  </si>
  <si>
    <t>DK</t>
  </si>
  <si>
    <t>기  계  경  비</t>
  </si>
  <si>
    <t>금액 : 원(￦000,000,000)</t>
    <phoneticPr fontId="1" type="noConversion"/>
  </si>
  <si>
    <t>A값</t>
    <phoneticPr fontId="1" type="noConversion"/>
  </si>
  <si>
    <t>A값</t>
    <phoneticPr fontId="1" type="noConversion"/>
  </si>
  <si>
    <t>정산비목</t>
    <phoneticPr fontId="1" type="noConversion"/>
  </si>
  <si>
    <t>정산비목</t>
    <phoneticPr fontId="1" type="noConversion"/>
  </si>
  <si>
    <t>공 사 원 가 계 산 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</si>
</sst>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굴림체"/>
      <family val="3"/>
      <charset val="129"/>
    </font>
    <font>
      <sz val="11"/>
      <color theme="1"/>
      <name val="굴림체"/>
      <family val="3"/>
      <charset val="129"/>
    </font>
    <font>
      <sz val="11"/>
      <color theme="1"/>
      <name val="돋움체"/>
      <family val="3"/>
      <charset val="129"/>
    </font>
    <font>
      <b/>
      <u/>
      <sz val="32"/>
      <color theme="1"/>
      <name val="HY목각파임B"/>
      <family val="1"/>
      <charset val="129"/>
    </font>
    <font>
      <b/>
      <sz val="12"/>
      <color theme="1"/>
      <name val="돋움체"/>
      <family val="3"/>
      <charset val="129"/>
    </font>
    <font>
      <b/>
      <u/>
      <sz val="28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quotePrefix="1">
      <alignment vertical="center"/>
    </xf>
    <xf numFmtId="0" fontId="2" fillId="0" borderId="1" xfId="0" quotePrefix="1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3" fillId="0" borderId="1" xfId="0" quotePrefix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76" fontId="4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176" fontId="0" fillId="0" borderId="1" xfId="0" applyNumberFormat="1" applyBorder="1" applyAlignment="1">
      <alignment vertical="center" wrapText="1"/>
    </xf>
    <xf numFmtId="0" fontId="7" fillId="2" borderId="1" xfId="0" quotePrefix="1" applyFont="1" applyFill="1" applyBorder="1" applyAlignment="1">
      <alignment horizontal="center" vertical="center" wrapText="1"/>
    </xf>
    <xf numFmtId="0" fontId="0" fillId="0" borderId="1" xfId="0" quotePrefix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7" fillId="2" borderId="1" xfId="0" quotePrefix="1" applyFont="1" applyFill="1" applyBorder="1" applyAlignment="1">
      <alignment horizontal="center" vertical="center" wrapText="1"/>
    </xf>
    <xf numFmtId="0" fontId="0" fillId="0" borderId="1" xfId="0" quotePrefix="1" applyBorder="1" applyAlignment="1">
      <alignment horizontal="distributed" vertical="center" wrapText="1"/>
    </xf>
    <xf numFmtId="0" fontId="0" fillId="0" borderId="0" xfId="0" quotePrefix="1">
      <alignment vertical="center"/>
    </xf>
    <xf numFmtId="0" fontId="2" fillId="0" borderId="1" xfId="0" quotePrefix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0" xfId="0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tabSelected="1" topLeftCell="B1" workbookViewId="0">
      <selection activeCell="G6" sqref="G6"/>
    </sheetView>
  </sheetViews>
  <sheetFormatPr defaultRowHeight="16.5" x14ac:dyDescent="0.3"/>
  <cols>
    <col min="1" max="1" width="0" hidden="1" customWidth="1"/>
    <col min="2" max="3" width="4.625" customWidth="1"/>
    <col min="4" max="4" width="35.625" customWidth="1"/>
    <col min="5" max="5" width="25.625" customWidth="1"/>
    <col min="6" max="6" width="60.625" customWidth="1"/>
    <col min="7" max="7" width="30.625" customWidth="1"/>
  </cols>
  <sheetData>
    <row r="1" spans="1:7" ht="43.5" customHeight="1" x14ac:dyDescent="0.3">
      <c r="B1" s="14" t="s">
        <v>279</v>
      </c>
      <c r="C1" s="14"/>
      <c r="D1" s="14"/>
      <c r="E1" s="14"/>
      <c r="F1" s="14"/>
      <c r="G1" s="14"/>
    </row>
    <row r="2" spans="1:7" ht="21.95" customHeight="1" x14ac:dyDescent="0.3">
      <c r="B2" s="15" t="s">
        <v>161</v>
      </c>
      <c r="C2" s="15"/>
      <c r="D2" s="15"/>
      <c r="E2" s="15"/>
      <c r="F2" s="16" t="s">
        <v>274</v>
      </c>
      <c r="G2" s="16"/>
    </row>
    <row r="3" spans="1:7" ht="21.95" customHeight="1" x14ac:dyDescent="0.3">
      <c r="B3" s="17" t="s">
        <v>162</v>
      </c>
      <c r="C3" s="17"/>
      <c r="D3" s="17"/>
      <c r="E3" s="11" t="s">
        <v>163</v>
      </c>
      <c r="F3" s="11" t="s">
        <v>164</v>
      </c>
      <c r="G3" s="11" t="s">
        <v>154</v>
      </c>
    </row>
    <row r="4" spans="1:7" ht="20.25" customHeight="1" x14ac:dyDescent="0.3">
      <c r="A4" s="1" t="s">
        <v>169</v>
      </c>
      <c r="B4" s="18" t="s">
        <v>165</v>
      </c>
      <c r="C4" s="18" t="s">
        <v>166</v>
      </c>
      <c r="D4" s="9" t="s">
        <v>170</v>
      </c>
      <c r="E4" s="10">
        <f>TRUNC(공종별집계표!F5, 0)</f>
        <v>0</v>
      </c>
      <c r="F4" s="8" t="s">
        <v>52</v>
      </c>
      <c r="G4" s="8" t="s">
        <v>52</v>
      </c>
    </row>
    <row r="5" spans="1:7" ht="20.25" customHeight="1" x14ac:dyDescent="0.3">
      <c r="A5" s="1" t="s">
        <v>171</v>
      </c>
      <c r="B5" s="18"/>
      <c r="C5" s="18"/>
      <c r="D5" s="9" t="s">
        <v>172</v>
      </c>
      <c r="E5" s="10"/>
      <c r="F5" s="8" t="s">
        <v>52</v>
      </c>
      <c r="G5" s="8" t="s">
        <v>52</v>
      </c>
    </row>
    <row r="6" spans="1:7" ht="20.25" customHeight="1" x14ac:dyDescent="0.3">
      <c r="A6" s="1" t="s">
        <v>173</v>
      </c>
      <c r="B6" s="18"/>
      <c r="C6" s="18"/>
      <c r="D6" s="9" t="s">
        <v>174</v>
      </c>
      <c r="E6" s="10"/>
      <c r="F6" s="8" t="s">
        <v>52</v>
      </c>
      <c r="G6" s="8" t="s">
        <v>52</v>
      </c>
    </row>
    <row r="7" spans="1:7" ht="20.25" customHeight="1" x14ac:dyDescent="0.3">
      <c r="A7" s="1" t="s">
        <v>175</v>
      </c>
      <c r="B7" s="18"/>
      <c r="C7" s="18"/>
      <c r="D7" s="9" t="s">
        <v>176</v>
      </c>
      <c r="E7" s="10">
        <f>TRUNC(E4+E5-E6, 0)</f>
        <v>0</v>
      </c>
      <c r="F7" s="8" t="s">
        <v>52</v>
      </c>
      <c r="G7" s="8" t="s">
        <v>52</v>
      </c>
    </row>
    <row r="8" spans="1:7" ht="20.25" customHeight="1" x14ac:dyDescent="0.3">
      <c r="A8" s="1" t="s">
        <v>177</v>
      </c>
      <c r="B8" s="18"/>
      <c r="C8" s="18" t="s">
        <v>167</v>
      </c>
      <c r="D8" s="9" t="s">
        <v>178</v>
      </c>
      <c r="E8" s="10">
        <f>TRUNC(공종별집계표!H5, 0)</f>
        <v>0</v>
      </c>
      <c r="F8" s="8" t="s">
        <v>52</v>
      </c>
      <c r="G8" s="8" t="s">
        <v>52</v>
      </c>
    </row>
    <row r="9" spans="1:7" ht="20.25" customHeight="1" x14ac:dyDescent="0.3">
      <c r="A9" s="1" t="s">
        <v>179</v>
      </c>
      <c r="B9" s="18"/>
      <c r="C9" s="18"/>
      <c r="D9" s="9" t="s">
        <v>180</v>
      </c>
      <c r="E9" s="10">
        <f>TRUNC(E8*0.126, 0)</f>
        <v>0</v>
      </c>
      <c r="F9" s="8" t="s">
        <v>181</v>
      </c>
      <c r="G9" s="8" t="s">
        <v>52</v>
      </c>
    </row>
    <row r="10" spans="1:7" ht="20.25" customHeight="1" x14ac:dyDescent="0.3">
      <c r="A10" s="1" t="s">
        <v>182</v>
      </c>
      <c r="B10" s="18"/>
      <c r="C10" s="18"/>
      <c r="D10" s="9" t="s">
        <v>176</v>
      </c>
      <c r="E10" s="10">
        <f>TRUNC(E8+E9, 0)</f>
        <v>0</v>
      </c>
      <c r="F10" s="8" t="s">
        <v>52</v>
      </c>
      <c r="G10" s="8" t="s">
        <v>52</v>
      </c>
    </row>
    <row r="11" spans="1:7" ht="20.25" customHeight="1" x14ac:dyDescent="0.3">
      <c r="A11" s="1" t="s">
        <v>183</v>
      </c>
      <c r="B11" s="18"/>
      <c r="C11" s="18" t="s">
        <v>168</v>
      </c>
      <c r="D11" s="9" t="s">
        <v>184</v>
      </c>
      <c r="E11" s="10">
        <f>TRUNC(공종별집계표!J5, 0)</f>
        <v>0</v>
      </c>
      <c r="F11" s="8" t="s">
        <v>52</v>
      </c>
      <c r="G11" s="8" t="s">
        <v>52</v>
      </c>
    </row>
    <row r="12" spans="1:7" ht="20.25" customHeight="1" x14ac:dyDescent="0.3">
      <c r="A12" s="1" t="s">
        <v>185</v>
      </c>
      <c r="B12" s="18"/>
      <c r="C12" s="18"/>
      <c r="D12" s="9" t="s">
        <v>186</v>
      </c>
      <c r="E12" s="10">
        <f>TRUNC(E10*0.0356, 0)</f>
        <v>0</v>
      </c>
      <c r="F12" s="8" t="s">
        <v>187</v>
      </c>
      <c r="G12" s="8" t="s">
        <v>52</v>
      </c>
    </row>
    <row r="13" spans="1:7" ht="20.25" customHeight="1" x14ac:dyDescent="0.3">
      <c r="A13" s="1" t="s">
        <v>188</v>
      </c>
      <c r="B13" s="18"/>
      <c r="C13" s="18"/>
      <c r="D13" s="9" t="s">
        <v>189</v>
      </c>
      <c r="E13" s="10">
        <f>TRUNC(E10*0.0101, 0)</f>
        <v>0</v>
      </c>
      <c r="F13" s="8" t="s">
        <v>190</v>
      </c>
      <c r="G13" s="8" t="s">
        <v>52</v>
      </c>
    </row>
    <row r="14" spans="1:7" ht="20.25" customHeight="1" x14ac:dyDescent="0.3">
      <c r="A14" s="1" t="s">
        <v>191</v>
      </c>
      <c r="B14" s="18"/>
      <c r="C14" s="18"/>
      <c r="D14" s="9" t="s">
        <v>192</v>
      </c>
      <c r="E14" s="10">
        <v>493373</v>
      </c>
      <c r="F14" s="8" t="s">
        <v>193</v>
      </c>
      <c r="G14" s="8" t="s">
        <v>275</v>
      </c>
    </row>
    <row r="15" spans="1:7" ht="20.25" customHeight="1" x14ac:dyDescent="0.3">
      <c r="A15" s="1" t="s">
        <v>194</v>
      </c>
      <c r="B15" s="18"/>
      <c r="C15" s="18"/>
      <c r="D15" s="9" t="s">
        <v>195</v>
      </c>
      <c r="E15" s="10">
        <v>626285</v>
      </c>
      <c r="F15" s="8" t="s">
        <v>196</v>
      </c>
      <c r="G15" s="8" t="s">
        <v>276</v>
      </c>
    </row>
    <row r="16" spans="1:7" ht="20.25" customHeight="1" x14ac:dyDescent="0.3">
      <c r="A16" s="1" t="s">
        <v>197</v>
      </c>
      <c r="B16" s="18"/>
      <c r="C16" s="18"/>
      <c r="D16" s="9" t="s">
        <v>198</v>
      </c>
      <c r="E16" s="10">
        <f>TRUNC(E14*0.1295, 0)</f>
        <v>63891</v>
      </c>
      <c r="F16" s="8" t="s">
        <v>199</v>
      </c>
      <c r="G16" s="8" t="s">
        <v>276</v>
      </c>
    </row>
    <row r="17" spans="1:7" ht="20.25" customHeight="1" x14ac:dyDescent="0.3">
      <c r="A17" s="1" t="s">
        <v>200</v>
      </c>
      <c r="B17" s="18"/>
      <c r="C17" s="18"/>
      <c r="D17" s="9" t="s">
        <v>201</v>
      </c>
      <c r="E17" s="10">
        <v>320101</v>
      </c>
      <c r="F17" s="8" t="s">
        <v>202</v>
      </c>
      <c r="G17" s="8" t="s">
        <v>276</v>
      </c>
    </row>
    <row r="18" spans="1:7" ht="20.25" customHeight="1" x14ac:dyDescent="0.3">
      <c r="A18" s="1" t="s">
        <v>203</v>
      </c>
      <c r="B18" s="18"/>
      <c r="C18" s="18"/>
      <c r="D18" s="9" t="s">
        <v>204</v>
      </c>
      <c r="E18" s="10">
        <v>2831089</v>
      </c>
      <c r="F18" s="8" t="s">
        <v>205</v>
      </c>
      <c r="G18" s="8" t="s">
        <v>276</v>
      </c>
    </row>
    <row r="19" spans="1:7" ht="20.25" customHeight="1" x14ac:dyDescent="0.3">
      <c r="A19" s="1" t="s">
        <v>206</v>
      </c>
      <c r="B19" s="18"/>
      <c r="C19" s="18"/>
      <c r="D19" s="9" t="s">
        <v>207</v>
      </c>
      <c r="E19" s="10">
        <f>TRUNC((E7+E8+E11)*0.003, 0)</f>
        <v>0</v>
      </c>
      <c r="F19" s="8" t="s">
        <v>208</v>
      </c>
      <c r="G19" s="8" t="s">
        <v>277</v>
      </c>
    </row>
    <row r="20" spans="1:7" ht="20.25" customHeight="1" x14ac:dyDescent="0.3">
      <c r="A20" s="1" t="s">
        <v>209</v>
      </c>
      <c r="B20" s="18"/>
      <c r="C20" s="18"/>
      <c r="D20" s="9" t="s">
        <v>210</v>
      </c>
      <c r="E20" s="10">
        <f>TRUNC((E7+E10)*0.052, 0)</f>
        <v>0</v>
      </c>
      <c r="F20" s="8" t="s">
        <v>211</v>
      </c>
      <c r="G20" s="8" t="s">
        <v>52</v>
      </c>
    </row>
    <row r="21" spans="1:7" ht="20.25" customHeight="1" x14ac:dyDescent="0.3">
      <c r="A21" s="1" t="s">
        <v>212</v>
      </c>
      <c r="B21" s="18"/>
      <c r="C21" s="18"/>
      <c r="D21" s="9" t="s">
        <v>213</v>
      </c>
      <c r="E21" s="10">
        <f>TRUNC((E7+E8+E11)*0.00081, 0)</f>
        <v>0</v>
      </c>
      <c r="F21" s="8" t="s">
        <v>214</v>
      </c>
      <c r="G21" s="8" t="s">
        <v>278</v>
      </c>
    </row>
    <row r="22" spans="1:7" ht="20.25" customHeight="1" x14ac:dyDescent="0.3">
      <c r="A22" s="1" t="s">
        <v>215</v>
      </c>
      <c r="B22" s="18"/>
      <c r="C22" s="18"/>
      <c r="D22" s="9" t="s">
        <v>176</v>
      </c>
      <c r="E22" s="10">
        <f>TRUNC(E11+E12+E13+E14+E15+E17+E18+E16+E20+E19+E21, 0)</f>
        <v>4334739</v>
      </c>
      <c r="F22" s="8" t="s">
        <v>52</v>
      </c>
      <c r="G22" s="8" t="s">
        <v>52</v>
      </c>
    </row>
    <row r="23" spans="1:7" ht="20.25" customHeight="1" x14ac:dyDescent="0.3">
      <c r="A23" s="1" t="s">
        <v>216</v>
      </c>
      <c r="B23" s="12" t="s">
        <v>217</v>
      </c>
      <c r="C23" s="12"/>
      <c r="D23" s="13"/>
      <c r="E23" s="10">
        <f>TRUNC(E7+E10+E22, 0)</f>
        <v>4334739</v>
      </c>
      <c r="F23" s="8" t="s">
        <v>52</v>
      </c>
      <c r="G23" s="8" t="s">
        <v>52</v>
      </c>
    </row>
    <row r="24" spans="1:7" ht="20.25" customHeight="1" x14ac:dyDescent="0.3">
      <c r="A24" s="1" t="s">
        <v>218</v>
      </c>
      <c r="B24" s="12" t="s">
        <v>219</v>
      </c>
      <c r="C24" s="12"/>
      <c r="D24" s="13"/>
      <c r="E24" s="10">
        <f>TRUNC(E23*0.06, 0)</f>
        <v>260084</v>
      </c>
      <c r="F24" s="8" t="s">
        <v>220</v>
      </c>
      <c r="G24" s="8" t="s">
        <v>52</v>
      </c>
    </row>
    <row r="25" spans="1:7" ht="20.25" customHeight="1" x14ac:dyDescent="0.3">
      <c r="A25" s="1" t="s">
        <v>221</v>
      </c>
      <c r="B25" s="12" t="s">
        <v>222</v>
      </c>
      <c r="C25" s="12"/>
      <c r="D25" s="13"/>
      <c r="E25" s="10">
        <f>TRUNC((E10+E22+E24)*0.15, 0)</f>
        <v>689223</v>
      </c>
      <c r="F25" s="8" t="s">
        <v>223</v>
      </c>
      <c r="G25" s="8" t="s">
        <v>52</v>
      </c>
    </row>
    <row r="26" spans="1:7" ht="20.25" customHeight="1" x14ac:dyDescent="0.3">
      <c r="A26" s="1" t="s">
        <v>224</v>
      </c>
      <c r="B26" s="12" t="s">
        <v>225</v>
      </c>
      <c r="C26" s="12"/>
      <c r="D26" s="13"/>
      <c r="E26" s="10">
        <f>TRUNC(공종별집계표!T11, 0)</f>
        <v>0</v>
      </c>
      <c r="F26" s="8" t="s">
        <v>52</v>
      </c>
      <c r="G26" s="8" t="s">
        <v>52</v>
      </c>
    </row>
    <row r="27" spans="1:7" ht="20.25" customHeight="1" x14ac:dyDescent="0.3">
      <c r="A27" s="1" t="s">
        <v>226</v>
      </c>
      <c r="B27" s="12" t="s">
        <v>227</v>
      </c>
      <c r="C27" s="12"/>
      <c r="D27" s="13"/>
      <c r="E27" s="10">
        <f>TRUNC(INT((E23+E24+E25+E26)/10000)*10000, 0)</f>
        <v>5280000</v>
      </c>
      <c r="F27" s="8" t="s">
        <v>52</v>
      </c>
      <c r="G27" s="8" t="s">
        <v>52</v>
      </c>
    </row>
    <row r="28" spans="1:7" ht="20.25" customHeight="1" x14ac:dyDescent="0.3">
      <c r="A28" s="1" t="s">
        <v>228</v>
      </c>
      <c r="B28" s="12" t="s">
        <v>229</v>
      </c>
      <c r="C28" s="12"/>
      <c r="D28" s="13"/>
      <c r="E28" s="10">
        <f>TRUNC(E27*0.1, 0)</f>
        <v>528000</v>
      </c>
      <c r="F28" s="8" t="s">
        <v>230</v>
      </c>
      <c r="G28" s="8" t="s">
        <v>52</v>
      </c>
    </row>
    <row r="29" spans="1:7" ht="20.25" customHeight="1" x14ac:dyDescent="0.3">
      <c r="A29" s="1" t="s">
        <v>231</v>
      </c>
      <c r="B29" s="12" t="s">
        <v>232</v>
      </c>
      <c r="C29" s="12"/>
      <c r="D29" s="13"/>
      <c r="E29" s="10">
        <f>TRUNC(E27+E28, 0)</f>
        <v>5808000</v>
      </c>
      <c r="F29" s="8" t="s">
        <v>52</v>
      </c>
      <c r="G29" s="8" t="s">
        <v>52</v>
      </c>
    </row>
    <row r="30" spans="1:7" ht="20.25" customHeight="1" x14ac:dyDescent="0.3">
      <c r="A30" s="1" t="s">
        <v>233</v>
      </c>
      <c r="B30" s="12" t="s">
        <v>234</v>
      </c>
      <c r="C30" s="12"/>
      <c r="D30" s="13"/>
      <c r="E30" s="10">
        <f>TRUNC(E29, 0)</f>
        <v>5808000</v>
      </c>
      <c r="F30" s="8" t="s">
        <v>52</v>
      </c>
      <c r="G30" s="8" t="s">
        <v>52</v>
      </c>
    </row>
  </sheetData>
  <mergeCells count="16">
    <mergeCell ref="B1:G1"/>
    <mergeCell ref="B2:E2"/>
    <mergeCell ref="F2:G2"/>
    <mergeCell ref="B3:D3"/>
    <mergeCell ref="B4:B22"/>
    <mergeCell ref="C4:C7"/>
    <mergeCell ref="C8:C10"/>
    <mergeCell ref="C11:C22"/>
    <mergeCell ref="B29:D29"/>
    <mergeCell ref="B30:D30"/>
    <mergeCell ref="B23:D23"/>
    <mergeCell ref="B24:D24"/>
    <mergeCell ref="B25:D25"/>
    <mergeCell ref="B26:D26"/>
    <mergeCell ref="B27:D27"/>
    <mergeCell ref="B28:D28"/>
  </mergeCells>
  <phoneticPr fontId="1" type="noConversion"/>
  <pageMargins left="0.78740157480314954" right="0" top="0.4" bottom="0.39370078740157477" header="0" footer="0"/>
  <pageSetup paperSize="9"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6"/>
  <sheetViews>
    <sheetView workbookViewId="0">
      <selection activeCell="G6" sqref="G6"/>
    </sheetView>
  </sheetViews>
  <sheetFormatPr defaultRowHeight="16.5" x14ac:dyDescent="0.3"/>
  <cols>
    <col min="1" max="1" width="40.625" customWidth="1"/>
    <col min="2" max="2" width="20.625" customWidth="1"/>
    <col min="3" max="4" width="4.625" customWidth="1"/>
    <col min="5" max="12" width="13.625" customWidth="1"/>
    <col min="13" max="13" width="12.625" customWidth="1"/>
    <col min="14" max="16" width="2.625" hidden="1" customWidth="1"/>
    <col min="17" max="19" width="1.625" hidden="1" customWidth="1"/>
    <col min="20" max="20" width="18.625" hidden="1" customWidth="1"/>
  </cols>
  <sheetData>
    <row r="1" spans="1:20" ht="30" customHeight="1" x14ac:dyDescent="0.3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20" ht="30" customHeight="1" x14ac:dyDescent="0.3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20" ht="30" customHeight="1" x14ac:dyDescent="0.3">
      <c r="A3" s="20" t="s">
        <v>2</v>
      </c>
      <c r="B3" s="20" t="s">
        <v>3</v>
      </c>
      <c r="C3" s="20" t="s">
        <v>4</v>
      </c>
      <c r="D3" s="20" t="s">
        <v>5</v>
      </c>
      <c r="E3" s="20" t="s">
        <v>6</v>
      </c>
      <c r="F3" s="20"/>
      <c r="G3" s="20" t="s">
        <v>9</v>
      </c>
      <c r="H3" s="20"/>
      <c r="I3" s="20" t="s">
        <v>10</v>
      </c>
      <c r="J3" s="20"/>
      <c r="K3" s="20" t="s">
        <v>11</v>
      </c>
      <c r="L3" s="20"/>
      <c r="M3" s="20" t="s">
        <v>12</v>
      </c>
      <c r="N3" s="19" t="s">
        <v>13</v>
      </c>
      <c r="O3" s="19" t="s">
        <v>14</v>
      </c>
      <c r="P3" s="19" t="s">
        <v>15</v>
      </c>
      <c r="Q3" s="19" t="s">
        <v>16</v>
      </c>
      <c r="R3" s="19" t="s">
        <v>17</v>
      </c>
      <c r="S3" s="19" t="s">
        <v>18</v>
      </c>
      <c r="T3" s="19" t="s">
        <v>19</v>
      </c>
    </row>
    <row r="4" spans="1:20" ht="30" customHeight="1" x14ac:dyDescent="0.3">
      <c r="A4" s="21"/>
      <c r="B4" s="21"/>
      <c r="C4" s="21"/>
      <c r="D4" s="21"/>
      <c r="E4" s="4" t="s">
        <v>7</v>
      </c>
      <c r="F4" s="4" t="s">
        <v>8</v>
      </c>
      <c r="G4" s="4" t="s">
        <v>7</v>
      </c>
      <c r="H4" s="4" t="s">
        <v>8</v>
      </c>
      <c r="I4" s="4" t="s">
        <v>7</v>
      </c>
      <c r="J4" s="4" t="s">
        <v>8</v>
      </c>
      <c r="K4" s="4" t="s">
        <v>7</v>
      </c>
      <c r="L4" s="4" t="s">
        <v>8</v>
      </c>
      <c r="M4" s="21"/>
      <c r="N4" s="19"/>
      <c r="O4" s="19"/>
      <c r="P4" s="19"/>
      <c r="Q4" s="19"/>
      <c r="R4" s="19"/>
      <c r="S4" s="19"/>
      <c r="T4" s="19"/>
    </row>
    <row r="5" spans="1:20" ht="30" customHeight="1" x14ac:dyDescent="0.3">
      <c r="A5" s="5" t="s">
        <v>51</v>
      </c>
      <c r="B5" s="5" t="s">
        <v>52</v>
      </c>
      <c r="C5" s="5" t="s">
        <v>52</v>
      </c>
      <c r="D5" s="6">
        <v>1</v>
      </c>
      <c r="E5" s="7">
        <f>F6</f>
        <v>0</v>
      </c>
      <c r="F5" s="7">
        <f t="shared" ref="F5:F11" si="0">E5*D5</f>
        <v>0</v>
      </c>
      <c r="G5" s="7">
        <f>H6</f>
        <v>0</v>
      </c>
      <c r="H5" s="7">
        <f t="shared" ref="H5:H11" si="1">G5*D5</f>
        <v>0</v>
      </c>
      <c r="I5" s="7">
        <f>J6</f>
        <v>0</v>
      </c>
      <c r="J5" s="7">
        <f t="shared" ref="J5:J11" si="2">I5*D5</f>
        <v>0</v>
      </c>
      <c r="K5" s="7">
        <f t="shared" ref="K5:L11" si="3">E5+G5+I5</f>
        <v>0</v>
      </c>
      <c r="L5" s="7">
        <f t="shared" si="3"/>
        <v>0</v>
      </c>
      <c r="M5" s="5" t="s">
        <v>52</v>
      </c>
      <c r="N5" s="1" t="s">
        <v>53</v>
      </c>
      <c r="O5" s="1" t="s">
        <v>52</v>
      </c>
      <c r="P5" s="1" t="s">
        <v>52</v>
      </c>
      <c r="Q5" s="1" t="s">
        <v>52</v>
      </c>
      <c r="R5">
        <v>1</v>
      </c>
      <c r="S5" s="1" t="s">
        <v>52</v>
      </c>
      <c r="T5" s="3"/>
    </row>
    <row r="6" spans="1:20" ht="30" customHeight="1" x14ac:dyDescent="0.3">
      <c r="A6" s="5" t="s">
        <v>54</v>
      </c>
      <c r="B6" s="5" t="s">
        <v>52</v>
      </c>
      <c r="C6" s="5" t="s">
        <v>52</v>
      </c>
      <c r="D6" s="6">
        <v>1</v>
      </c>
      <c r="E6" s="7">
        <f>F7+F8+F9+F10</f>
        <v>0</v>
      </c>
      <c r="F6" s="7">
        <f t="shared" si="0"/>
        <v>0</v>
      </c>
      <c r="G6" s="7">
        <f>H7+H8+H9+H10</f>
        <v>0</v>
      </c>
      <c r="H6" s="7">
        <f t="shared" si="1"/>
        <v>0</v>
      </c>
      <c r="I6" s="7">
        <f>J7+J8+J9+J10</f>
        <v>0</v>
      </c>
      <c r="J6" s="7">
        <f t="shared" si="2"/>
        <v>0</v>
      </c>
      <c r="K6" s="7">
        <f t="shared" si="3"/>
        <v>0</v>
      </c>
      <c r="L6" s="7">
        <f t="shared" si="3"/>
        <v>0</v>
      </c>
      <c r="M6" s="5" t="s">
        <v>52</v>
      </c>
      <c r="N6" s="1" t="s">
        <v>55</v>
      </c>
      <c r="O6" s="1" t="s">
        <v>52</v>
      </c>
      <c r="P6" s="1" t="s">
        <v>53</v>
      </c>
      <c r="Q6" s="1" t="s">
        <v>52</v>
      </c>
      <c r="R6">
        <v>2</v>
      </c>
      <c r="S6" s="1" t="s">
        <v>52</v>
      </c>
      <c r="T6" s="3"/>
    </row>
    <row r="7" spans="1:20" ht="30" customHeight="1" x14ac:dyDescent="0.3">
      <c r="A7" s="5" t="s">
        <v>56</v>
      </c>
      <c r="B7" s="5" t="s">
        <v>52</v>
      </c>
      <c r="C7" s="5" t="s">
        <v>52</v>
      </c>
      <c r="D7" s="6">
        <v>1</v>
      </c>
      <c r="E7" s="7">
        <f>공종별내역서!F26</f>
        <v>0</v>
      </c>
      <c r="F7" s="7">
        <f t="shared" si="0"/>
        <v>0</v>
      </c>
      <c r="G7" s="7">
        <f>공종별내역서!H26</f>
        <v>0</v>
      </c>
      <c r="H7" s="7">
        <f t="shared" si="1"/>
        <v>0</v>
      </c>
      <c r="I7" s="7">
        <f>공종별내역서!J26</f>
        <v>0</v>
      </c>
      <c r="J7" s="7">
        <f t="shared" si="2"/>
        <v>0</v>
      </c>
      <c r="K7" s="7">
        <f t="shared" si="3"/>
        <v>0</v>
      </c>
      <c r="L7" s="7">
        <f t="shared" si="3"/>
        <v>0</v>
      </c>
      <c r="M7" s="5" t="s">
        <v>52</v>
      </c>
      <c r="N7" s="1" t="s">
        <v>57</v>
      </c>
      <c r="O7" s="1" t="s">
        <v>52</v>
      </c>
      <c r="P7" s="1" t="s">
        <v>55</v>
      </c>
      <c r="Q7" s="1" t="s">
        <v>52</v>
      </c>
      <c r="R7">
        <v>3</v>
      </c>
      <c r="S7" s="1" t="s">
        <v>52</v>
      </c>
      <c r="T7" s="3"/>
    </row>
    <row r="8" spans="1:20" ht="30" customHeight="1" x14ac:dyDescent="0.3">
      <c r="A8" s="5" t="s">
        <v>87</v>
      </c>
      <c r="B8" s="5" t="s">
        <v>52</v>
      </c>
      <c r="C8" s="5" t="s">
        <v>52</v>
      </c>
      <c r="D8" s="6">
        <v>1</v>
      </c>
      <c r="E8" s="7">
        <f>공종별내역서!F49</f>
        <v>0</v>
      </c>
      <c r="F8" s="7">
        <f t="shared" si="0"/>
        <v>0</v>
      </c>
      <c r="G8" s="7">
        <f>공종별내역서!H49</f>
        <v>0</v>
      </c>
      <c r="H8" s="7">
        <f t="shared" si="1"/>
        <v>0</v>
      </c>
      <c r="I8" s="7">
        <f>공종별내역서!J49</f>
        <v>0</v>
      </c>
      <c r="J8" s="7">
        <f t="shared" si="2"/>
        <v>0</v>
      </c>
      <c r="K8" s="7">
        <f t="shared" si="3"/>
        <v>0</v>
      </c>
      <c r="L8" s="7">
        <f t="shared" si="3"/>
        <v>0</v>
      </c>
      <c r="M8" s="5" t="s">
        <v>52</v>
      </c>
      <c r="N8" s="1" t="s">
        <v>88</v>
      </c>
      <c r="O8" s="1" t="s">
        <v>52</v>
      </c>
      <c r="P8" s="1" t="s">
        <v>55</v>
      </c>
      <c r="Q8" s="1" t="s">
        <v>52</v>
      </c>
      <c r="R8">
        <v>3</v>
      </c>
      <c r="S8" s="1" t="s">
        <v>52</v>
      </c>
      <c r="T8" s="3"/>
    </row>
    <row r="9" spans="1:20" ht="30" customHeight="1" x14ac:dyDescent="0.3">
      <c r="A9" s="5" t="s">
        <v>95</v>
      </c>
      <c r="B9" s="5" t="s">
        <v>52</v>
      </c>
      <c r="C9" s="5" t="s">
        <v>52</v>
      </c>
      <c r="D9" s="6">
        <v>1</v>
      </c>
      <c r="E9" s="7">
        <f>공종별내역서!F72</f>
        <v>0</v>
      </c>
      <c r="F9" s="7">
        <f t="shared" si="0"/>
        <v>0</v>
      </c>
      <c r="G9" s="7">
        <f>공종별내역서!H72</f>
        <v>0</v>
      </c>
      <c r="H9" s="7">
        <f t="shared" si="1"/>
        <v>0</v>
      </c>
      <c r="I9" s="7">
        <f>공종별내역서!J72</f>
        <v>0</v>
      </c>
      <c r="J9" s="7">
        <f t="shared" si="2"/>
        <v>0</v>
      </c>
      <c r="K9" s="7">
        <f t="shared" si="3"/>
        <v>0</v>
      </c>
      <c r="L9" s="7">
        <f t="shared" si="3"/>
        <v>0</v>
      </c>
      <c r="M9" s="5" t="s">
        <v>52</v>
      </c>
      <c r="N9" s="1" t="s">
        <v>96</v>
      </c>
      <c r="O9" s="1" t="s">
        <v>52</v>
      </c>
      <c r="P9" s="1" t="s">
        <v>55</v>
      </c>
      <c r="Q9" s="1" t="s">
        <v>52</v>
      </c>
      <c r="R9">
        <v>3</v>
      </c>
      <c r="S9" s="1" t="s">
        <v>52</v>
      </c>
      <c r="T9" s="3"/>
    </row>
    <row r="10" spans="1:20" ht="30" customHeight="1" x14ac:dyDescent="0.3">
      <c r="A10" s="5" t="s">
        <v>132</v>
      </c>
      <c r="B10" s="5" t="s">
        <v>52</v>
      </c>
      <c r="C10" s="5" t="s">
        <v>52</v>
      </c>
      <c r="D10" s="6">
        <v>1</v>
      </c>
      <c r="E10" s="7">
        <f>공종별내역서!F95</f>
        <v>0</v>
      </c>
      <c r="F10" s="7">
        <f t="shared" si="0"/>
        <v>0</v>
      </c>
      <c r="G10" s="7">
        <f>공종별내역서!H95</f>
        <v>0</v>
      </c>
      <c r="H10" s="7">
        <f t="shared" si="1"/>
        <v>0</v>
      </c>
      <c r="I10" s="7">
        <f>공종별내역서!J95</f>
        <v>0</v>
      </c>
      <c r="J10" s="7">
        <f t="shared" si="2"/>
        <v>0</v>
      </c>
      <c r="K10" s="7">
        <f t="shared" si="3"/>
        <v>0</v>
      </c>
      <c r="L10" s="7">
        <f t="shared" si="3"/>
        <v>0</v>
      </c>
      <c r="M10" s="5" t="s">
        <v>52</v>
      </c>
      <c r="N10" s="1" t="s">
        <v>133</v>
      </c>
      <c r="O10" s="1" t="s">
        <v>52</v>
      </c>
      <c r="P10" s="1" t="s">
        <v>55</v>
      </c>
      <c r="Q10" s="1" t="s">
        <v>52</v>
      </c>
      <c r="R10">
        <v>3</v>
      </c>
      <c r="S10" s="1" t="s">
        <v>52</v>
      </c>
      <c r="T10" s="3"/>
    </row>
    <row r="11" spans="1:20" ht="30" customHeight="1" x14ac:dyDescent="0.3">
      <c r="A11" s="5" t="s">
        <v>142</v>
      </c>
      <c r="B11" s="5" t="s">
        <v>52</v>
      </c>
      <c r="C11" s="5" t="s">
        <v>52</v>
      </c>
      <c r="D11" s="6">
        <v>1</v>
      </c>
      <c r="E11" s="7">
        <f>공종별내역서!F118</f>
        <v>0</v>
      </c>
      <c r="F11" s="7">
        <f t="shared" si="0"/>
        <v>0</v>
      </c>
      <c r="G11" s="7">
        <f>공종별내역서!H118</f>
        <v>0</v>
      </c>
      <c r="H11" s="7">
        <f t="shared" si="1"/>
        <v>0</v>
      </c>
      <c r="I11" s="7">
        <f>공종별내역서!J118</f>
        <v>0</v>
      </c>
      <c r="J11" s="7">
        <f t="shared" si="2"/>
        <v>0</v>
      </c>
      <c r="K11" s="7">
        <f t="shared" si="3"/>
        <v>0</v>
      </c>
      <c r="L11" s="7">
        <f t="shared" si="3"/>
        <v>0</v>
      </c>
      <c r="M11" s="5" t="s">
        <v>52</v>
      </c>
      <c r="N11" s="1" t="s">
        <v>143</v>
      </c>
      <c r="O11" s="1" t="s">
        <v>52</v>
      </c>
      <c r="P11" s="1" t="s">
        <v>52</v>
      </c>
      <c r="Q11" s="1" t="s">
        <v>144</v>
      </c>
      <c r="R11">
        <v>3</v>
      </c>
      <c r="S11" s="1" t="s">
        <v>52</v>
      </c>
      <c r="T11" s="3">
        <f>L11*1</f>
        <v>0</v>
      </c>
    </row>
    <row r="12" spans="1:20" ht="30" customHeight="1" x14ac:dyDescent="0.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T12" s="3"/>
    </row>
    <row r="13" spans="1:20" ht="30" customHeight="1" x14ac:dyDescent="0.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T13" s="3"/>
    </row>
    <row r="14" spans="1:20" ht="30" customHeight="1" x14ac:dyDescent="0.3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T14" s="3"/>
    </row>
    <row r="15" spans="1:20" ht="30" customHeight="1" x14ac:dyDescent="0.3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T15" s="3"/>
    </row>
    <row r="16" spans="1:20" ht="30" customHeigh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T16" s="3"/>
    </row>
    <row r="17" spans="1:20" ht="30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T17" s="3"/>
    </row>
    <row r="18" spans="1:20" ht="30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T18" s="3"/>
    </row>
    <row r="19" spans="1:20" ht="30" customHeight="1" x14ac:dyDescent="0.3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T19" s="3"/>
    </row>
    <row r="20" spans="1:20" ht="30" customHeight="1" x14ac:dyDescent="0.3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T20" s="3"/>
    </row>
    <row r="21" spans="1:20" ht="30" customHeight="1" x14ac:dyDescent="0.3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T21" s="3"/>
    </row>
    <row r="22" spans="1:20" ht="30" customHeight="1" x14ac:dyDescent="0.3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T22" s="3"/>
    </row>
    <row r="23" spans="1:20" ht="30" customHeight="1" x14ac:dyDescent="0.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T23" s="3"/>
    </row>
    <row r="24" spans="1:20" ht="30" customHeight="1" x14ac:dyDescent="0.3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T24" s="3"/>
    </row>
    <row r="25" spans="1:20" ht="30" customHeight="1" x14ac:dyDescent="0.3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T25" s="3"/>
    </row>
    <row r="26" spans="1:20" ht="30" customHeight="1" x14ac:dyDescent="0.3">
      <c r="A26" s="6" t="s">
        <v>85</v>
      </c>
      <c r="B26" s="6"/>
      <c r="C26" s="6"/>
      <c r="D26" s="6"/>
      <c r="E26" s="6"/>
      <c r="F26" s="7">
        <f>F5</f>
        <v>0</v>
      </c>
      <c r="G26" s="6"/>
      <c r="H26" s="7">
        <f>H5</f>
        <v>0</v>
      </c>
      <c r="I26" s="6"/>
      <c r="J26" s="7">
        <f>J5</f>
        <v>0</v>
      </c>
      <c r="K26" s="6"/>
      <c r="L26" s="7">
        <f>L5</f>
        <v>0</v>
      </c>
      <c r="M26" s="6"/>
      <c r="T26" s="3"/>
    </row>
  </sheetData>
  <mergeCells count="18">
    <mergeCell ref="A1:M1"/>
    <mergeCell ref="A2:M2"/>
    <mergeCell ref="A3:A4"/>
    <mergeCell ref="B3:B4"/>
    <mergeCell ref="C3:C4"/>
    <mergeCell ref="D3:D4"/>
    <mergeCell ref="E3:F3"/>
    <mergeCell ref="G3:H3"/>
    <mergeCell ref="I3:J3"/>
    <mergeCell ref="K3:L3"/>
    <mergeCell ref="S3:S4"/>
    <mergeCell ref="T3:T4"/>
    <mergeCell ref="M3:M4"/>
    <mergeCell ref="N3:N4"/>
    <mergeCell ref="O3:O4"/>
    <mergeCell ref="P3:P4"/>
    <mergeCell ref="Q3:Q4"/>
    <mergeCell ref="R3:R4"/>
  </mergeCells>
  <phoneticPr fontId="1" type="noConversion"/>
  <pageMargins left="0.78740157480314954" right="0" top="0.39370078740157477" bottom="0.39370078740157477" header="0" footer="0"/>
  <pageSetup paperSize="9" scale="65" fitToHeight="0" orientation="landscape" r:id="rId1"/>
  <ignoredErrors>
    <ignoredError sqref="F5:F6 H5:H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18"/>
  <sheetViews>
    <sheetView workbookViewId="0">
      <selection activeCell="E8" sqref="E8"/>
    </sheetView>
  </sheetViews>
  <sheetFormatPr defaultRowHeight="16.5" x14ac:dyDescent="0.3"/>
  <cols>
    <col min="1" max="2" width="30.625" customWidth="1"/>
    <col min="3" max="3" width="4.625" customWidth="1"/>
    <col min="4" max="4" width="8.625" customWidth="1"/>
    <col min="5" max="12" width="13.625" customWidth="1"/>
    <col min="13" max="13" width="12.625" customWidth="1"/>
    <col min="14" max="43" width="2.625" hidden="1" customWidth="1"/>
    <col min="44" max="44" width="10.625" hidden="1" customWidth="1"/>
    <col min="45" max="46" width="1.625" hidden="1" customWidth="1"/>
    <col min="47" max="47" width="24.625" hidden="1" customWidth="1"/>
    <col min="48" max="48" width="10.625" hidden="1" customWidth="1"/>
  </cols>
  <sheetData>
    <row r="1" spans="1:48" ht="30" customHeight="1" x14ac:dyDescent="0.3">
      <c r="A1" s="23" t="s">
        <v>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48" ht="30" customHeight="1" x14ac:dyDescent="0.3">
      <c r="A2" s="20" t="s">
        <v>2</v>
      </c>
      <c r="B2" s="20" t="s">
        <v>3</v>
      </c>
      <c r="C2" s="20" t="s">
        <v>4</v>
      </c>
      <c r="D2" s="20" t="s">
        <v>5</v>
      </c>
      <c r="E2" s="20" t="s">
        <v>6</v>
      </c>
      <c r="F2" s="20"/>
      <c r="G2" s="20" t="s">
        <v>9</v>
      </c>
      <c r="H2" s="20"/>
      <c r="I2" s="20" t="s">
        <v>10</v>
      </c>
      <c r="J2" s="20"/>
      <c r="K2" s="20" t="s">
        <v>11</v>
      </c>
      <c r="L2" s="20"/>
      <c r="M2" s="20" t="s">
        <v>12</v>
      </c>
      <c r="N2" s="19" t="s">
        <v>20</v>
      </c>
      <c r="O2" s="19" t="s">
        <v>14</v>
      </c>
      <c r="P2" s="19" t="s">
        <v>21</v>
      </c>
      <c r="Q2" s="19" t="s">
        <v>13</v>
      </c>
      <c r="R2" s="19" t="s">
        <v>22</v>
      </c>
      <c r="S2" s="19" t="s">
        <v>23</v>
      </c>
      <c r="T2" s="19" t="s">
        <v>24</v>
      </c>
      <c r="U2" s="19" t="s">
        <v>25</v>
      </c>
      <c r="V2" s="19" t="s">
        <v>26</v>
      </c>
      <c r="W2" s="19" t="s">
        <v>27</v>
      </c>
      <c r="X2" s="19" t="s">
        <v>28</v>
      </c>
      <c r="Y2" s="19" t="s">
        <v>29</v>
      </c>
      <c r="Z2" s="19" t="s">
        <v>30</v>
      </c>
      <c r="AA2" s="19" t="s">
        <v>31</v>
      </c>
      <c r="AB2" s="19" t="s">
        <v>32</v>
      </c>
      <c r="AC2" s="19" t="s">
        <v>33</v>
      </c>
      <c r="AD2" s="19" t="s">
        <v>34</v>
      </c>
      <c r="AE2" s="19" t="s">
        <v>35</v>
      </c>
      <c r="AF2" s="19" t="s">
        <v>36</v>
      </c>
      <c r="AG2" s="19" t="s">
        <v>37</v>
      </c>
      <c r="AH2" s="19" t="s">
        <v>38</v>
      </c>
      <c r="AI2" s="19" t="s">
        <v>39</v>
      </c>
      <c r="AJ2" s="19" t="s">
        <v>40</v>
      </c>
      <c r="AK2" s="19" t="s">
        <v>41</v>
      </c>
      <c r="AL2" s="19" t="s">
        <v>42</v>
      </c>
      <c r="AM2" s="19" t="s">
        <v>43</v>
      </c>
      <c r="AN2" s="19" t="s">
        <v>44</v>
      </c>
      <c r="AO2" s="19" t="s">
        <v>45</v>
      </c>
      <c r="AP2" s="19" t="s">
        <v>46</v>
      </c>
      <c r="AQ2" s="19" t="s">
        <v>47</v>
      </c>
      <c r="AR2" s="19" t="s">
        <v>48</v>
      </c>
      <c r="AS2" s="19" t="s">
        <v>16</v>
      </c>
      <c r="AT2" s="19" t="s">
        <v>17</v>
      </c>
      <c r="AU2" s="19" t="s">
        <v>49</v>
      </c>
      <c r="AV2" s="19" t="s">
        <v>50</v>
      </c>
    </row>
    <row r="3" spans="1:48" ht="30" customHeight="1" x14ac:dyDescent="0.3">
      <c r="A3" s="20"/>
      <c r="B3" s="20"/>
      <c r="C3" s="20"/>
      <c r="D3" s="20"/>
      <c r="E3" s="2" t="s">
        <v>7</v>
      </c>
      <c r="F3" s="2" t="s">
        <v>8</v>
      </c>
      <c r="G3" s="2" t="s">
        <v>7</v>
      </c>
      <c r="H3" s="2" t="s">
        <v>8</v>
      </c>
      <c r="I3" s="2" t="s">
        <v>7</v>
      </c>
      <c r="J3" s="2" t="s">
        <v>8</v>
      </c>
      <c r="K3" s="2" t="s">
        <v>7</v>
      </c>
      <c r="L3" s="2" t="s">
        <v>8</v>
      </c>
      <c r="M3" s="20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</row>
    <row r="4" spans="1:48" ht="30" customHeight="1" x14ac:dyDescent="0.3">
      <c r="A4" s="5" t="s">
        <v>56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Q4" s="1" t="s">
        <v>57</v>
      </c>
    </row>
    <row r="5" spans="1:48" ht="30" customHeight="1" x14ac:dyDescent="0.3">
      <c r="A5" s="5" t="s">
        <v>58</v>
      </c>
      <c r="B5" s="5" t="s">
        <v>59</v>
      </c>
      <c r="C5" s="5" t="s">
        <v>60</v>
      </c>
      <c r="D5" s="6">
        <v>394</v>
      </c>
      <c r="E5" s="7">
        <v>0</v>
      </c>
      <c r="F5" s="7">
        <f>TRUNC(E5*D5, 0)</f>
        <v>0</v>
      </c>
      <c r="G5" s="7">
        <v>0</v>
      </c>
      <c r="H5" s="7">
        <f>TRUNC(G5*D5, 0)</f>
        <v>0</v>
      </c>
      <c r="I5" s="7">
        <v>0</v>
      </c>
      <c r="J5" s="7">
        <f>TRUNC(I5*D5, 0)</f>
        <v>0</v>
      </c>
      <c r="K5" s="7">
        <f t="shared" ref="K5:L9" si="0">TRUNC(E5+G5+I5, 0)</f>
        <v>0</v>
      </c>
      <c r="L5" s="7">
        <f t="shared" si="0"/>
        <v>0</v>
      </c>
      <c r="M5" s="5" t="s">
        <v>61</v>
      </c>
      <c r="N5" s="1" t="s">
        <v>62</v>
      </c>
      <c r="O5" s="1" t="s">
        <v>52</v>
      </c>
      <c r="P5" s="1" t="s">
        <v>52</v>
      </c>
      <c r="Q5" s="1" t="s">
        <v>57</v>
      </c>
      <c r="R5" s="1" t="s">
        <v>63</v>
      </c>
      <c r="S5" s="1" t="s">
        <v>64</v>
      </c>
      <c r="T5" s="1" t="s">
        <v>64</v>
      </c>
      <c r="AR5" s="1" t="s">
        <v>52</v>
      </c>
      <c r="AS5" s="1" t="s">
        <v>52</v>
      </c>
      <c r="AU5" s="1" t="s">
        <v>65</v>
      </c>
      <c r="AV5">
        <v>4</v>
      </c>
    </row>
    <row r="6" spans="1:48" ht="30" customHeight="1" x14ac:dyDescent="0.3">
      <c r="A6" s="5" t="s">
        <v>66</v>
      </c>
      <c r="B6" s="5" t="s">
        <v>52</v>
      </c>
      <c r="C6" s="5" t="s">
        <v>60</v>
      </c>
      <c r="D6" s="6">
        <v>394</v>
      </c>
      <c r="E6" s="7">
        <v>0</v>
      </c>
      <c r="F6" s="7">
        <f>TRUNC(E6*D6, 0)</f>
        <v>0</v>
      </c>
      <c r="G6" s="7">
        <v>0</v>
      </c>
      <c r="H6" s="7">
        <f>TRUNC(G6*D6, 0)</f>
        <v>0</v>
      </c>
      <c r="I6" s="7">
        <v>0</v>
      </c>
      <c r="J6" s="7">
        <f>TRUNC(I6*D6, 0)</f>
        <v>0</v>
      </c>
      <c r="K6" s="7">
        <f t="shared" si="0"/>
        <v>0</v>
      </c>
      <c r="L6" s="7">
        <f t="shared" si="0"/>
        <v>0</v>
      </c>
      <c r="M6" s="5" t="s">
        <v>67</v>
      </c>
      <c r="N6" s="1" t="s">
        <v>68</v>
      </c>
      <c r="O6" s="1" t="s">
        <v>52</v>
      </c>
      <c r="P6" s="1" t="s">
        <v>52</v>
      </c>
      <c r="Q6" s="1" t="s">
        <v>57</v>
      </c>
      <c r="R6" s="1" t="s">
        <v>63</v>
      </c>
      <c r="S6" s="1" t="s">
        <v>64</v>
      </c>
      <c r="T6" s="1" t="s">
        <v>64</v>
      </c>
      <c r="AR6" s="1" t="s">
        <v>52</v>
      </c>
      <c r="AS6" s="1" t="s">
        <v>52</v>
      </c>
      <c r="AU6" s="1" t="s">
        <v>69</v>
      </c>
      <c r="AV6">
        <v>25</v>
      </c>
    </row>
    <row r="7" spans="1:48" ht="30" customHeight="1" x14ac:dyDescent="0.3">
      <c r="A7" s="5" t="s">
        <v>70</v>
      </c>
      <c r="B7" s="5" t="s">
        <v>71</v>
      </c>
      <c r="C7" s="5" t="s">
        <v>60</v>
      </c>
      <c r="D7" s="6">
        <v>180</v>
      </c>
      <c r="E7" s="7">
        <v>0</v>
      </c>
      <c r="F7" s="7">
        <f>TRUNC(E7*D7, 0)</f>
        <v>0</v>
      </c>
      <c r="G7" s="7">
        <v>0</v>
      </c>
      <c r="H7" s="7">
        <f>TRUNC(G7*D7, 0)</f>
        <v>0</v>
      </c>
      <c r="I7" s="7">
        <v>0</v>
      </c>
      <c r="J7" s="7">
        <f>TRUNC(I7*D7, 0)</f>
        <v>0</v>
      </c>
      <c r="K7" s="7">
        <f t="shared" si="0"/>
        <v>0</v>
      </c>
      <c r="L7" s="7">
        <f t="shared" si="0"/>
        <v>0</v>
      </c>
      <c r="M7" s="5" t="s">
        <v>72</v>
      </c>
      <c r="N7" s="1" t="s">
        <v>73</v>
      </c>
      <c r="O7" s="1" t="s">
        <v>52</v>
      </c>
      <c r="P7" s="1" t="s">
        <v>52</v>
      </c>
      <c r="Q7" s="1" t="s">
        <v>57</v>
      </c>
      <c r="R7" s="1" t="s">
        <v>63</v>
      </c>
      <c r="S7" s="1" t="s">
        <v>64</v>
      </c>
      <c r="T7" s="1" t="s">
        <v>64</v>
      </c>
      <c r="AR7" s="1" t="s">
        <v>52</v>
      </c>
      <c r="AS7" s="1" t="s">
        <v>52</v>
      </c>
      <c r="AU7" s="1" t="s">
        <v>74</v>
      </c>
      <c r="AV7">
        <v>5</v>
      </c>
    </row>
    <row r="8" spans="1:48" ht="30" customHeight="1" x14ac:dyDescent="0.3">
      <c r="A8" s="5" t="s">
        <v>75</v>
      </c>
      <c r="B8" s="5" t="s">
        <v>71</v>
      </c>
      <c r="C8" s="5" t="s">
        <v>60</v>
      </c>
      <c r="D8" s="6">
        <v>214</v>
      </c>
      <c r="E8" s="7">
        <v>0</v>
      </c>
      <c r="F8" s="7">
        <f>TRUNC(E8*D8, 0)</f>
        <v>0</v>
      </c>
      <c r="G8" s="7">
        <v>0</v>
      </c>
      <c r="H8" s="7">
        <f>TRUNC(G8*D8, 0)</f>
        <v>0</v>
      </c>
      <c r="I8" s="7">
        <v>0</v>
      </c>
      <c r="J8" s="7">
        <f>TRUNC(I8*D8, 0)</f>
        <v>0</v>
      </c>
      <c r="K8" s="7">
        <f t="shared" si="0"/>
        <v>0</v>
      </c>
      <c r="L8" s="7">
        <f t="shared" si="0"/>
        <v>0</v>
      </c>
      <c r="M8" s="5" t="s">
        <v>76</v>
      </c>
      <c r="N8" s="1" t="s">
        <v>77</v>
      </c>
      <c r="O8" s="1" t="s">
        <v>52</v>
      </c>
      <c r="P8" s="1" t="s">
        <v>52</v>
      </c>
      <c r="Q8" s="1" t="s">
        <v>57</v>
      </c>
      <c r="R8" s="1" t="s">
        <v>63</v>
      </c>
      <c r="S8" s="1" t="s">
        <v>64</v>
      </c>
      <c r="T8" s="1" t="s">
        <v>64</v>
      </c>
      <c r="AR8" s="1" t="s">
        <v>52</v>
      </c>
      <c r="AS8" s="1" t="s">
        <v>52</v>
      </c>
      <c r="AU8" s="1" t="s">
        <v>78</v>
      </c>
      <c r="AV8">
        <v>6</v>
      </c>
    </row>
    <row r="9" spans="1:48" ht="30" customHeight="1" x14ac:dyDescent="0.3">
      <c r="A9" s="5" t="s">
        <v>79</v>
      </c>
      <c r="B9" s="5" t="s">
        <v>80</v>
      </c>
      <c r="C9" s="5" t="s">
        <v>81</v>
      </c>
      <c r="D9" s="6">
        <v>112</v>
      </c>
      <c r="E9" s="7">
        <v>0</v>
      </c>
      <c r="F9" s="7">
        <f>TRUNC(E9*D9, 0)</f>
        <v>0</v>
      </c>
      <c r="G9" s="7">
        <v>0</v>
      </c>
      <c r="H9" s="7">
        <f>TRUNC(G9*D9, 0)</f>
        <v>0</v>
      </c>
      <c r="I9" s="7">
        <v>0</v>
      </c>
      <c r="J9" s="7">
        <f>TRUNC(I9*D9, 0)</f>
        <v>0</v>
      </c>
      <c r="K9" s="7">
        <f t="shared" si="0"/>
        <v>0</v>
      </c>
      <c r="L9" s="7">
        <f t="shared" si="0"/>
        <v>0</v>
      </c>
      <c r="M9" s="5" t="s">
        <v>82</v>
      </c>
      <c r="N9" s="1" t="s">
        <v>83</v>
      </c>
      <c r="O9" s="1" t="s">
        <v>52</v>
      </c>
      <c r="P9" s="1" t="s">
        <v>52</v>
      </c>
      <c r="Q9" s="1" t="s">
        <v>57</v>
      </c>
      <c r="R9" s="1" t="s">
        <v>63</v>
      </c>
      <c r="S9" s="1" t="s">
        <v>64</v>
      </c>
      <c r="T9" s="1" t="s">
        <v>64</v>
      </c>
      <c r="AR9" s="1" t="s">
        <v>52</v>
      </c>
      <c r="AS9" s="1" t="s">
        <v>52</v>
      </c>
      <c r="AU9" s="1" t="s">
        <v>84</v>
      </c>
      <c r="AV9">
        <v>7</v>
      </c>
    </row>
    <row r="10" spans="1:48" ht="30" customHeight="1" x14ac:dyDescent="0.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48" ht="30" customHeight="1" x14ac:dyDescent="0.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48" ht="30" customHeight="1" x14ac:dyDescent="0.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pans="1:48" ht="30" customHeight="1" x14ac:dyDescent="0.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1:48" ht="30" customHeight="1" x14ac:dyDescent="0.3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spans="1:48" ht="30" customHeight="1" x14ac:dyDescent="0.3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48" ht="30" customHeigh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spans="1:48" ht="30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</row>
    <row r="18" spans="1:48" ht="30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48" ht="30" customHeight="1" x14ac:dyDescent="0.3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spans="1:48" ht="30" customHeight="1" x14ac:dyDescent="0.3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48" ht="30" customHeight="1" x14ac:dyDescent="0.3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48" ht="30" customHeight="1" x14ac:dyDescent="0.3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48" ht="30" customHeight="1" x14ac:dyDescent="0.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48" ht="30" customHeight="1" x14ac:dyDescent="0.3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48" ht="30" customHeight="1" x14ac:dyDescent="0.3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48" ht="30" customHeight="1" x14ac:dyDescent="0.3">
      <c r="A26" s="6" t="s">
        <v>85</v>
      </c>
      <c r="B26" s="6"/>
      <c r="C26" s="6"/>
      <c r="D26" s="6"/>
      <c r="E26" s="6"/>
      <c r="F26" s="7">
        <f>SUM(F5:F25)</f>
        <v>0</v>
      </c>
      <c r="G26" s="6"/>
      <c r="H26" s="7">
        <f>SUM(H5:H25)</f>
        <v>0</v>
      </c>
      <c r="I26" s="6"/>
      <c r="J26" s="7">
        <f>SUM(J5:J25)</f>
        <v>0</v>
      </c>
      <c r="K26" s="6"/>
      <c r="L26" s="7">
        <f>SUM(L5:L25)</f>
        <v>0</v>
      </c>
      <c r="M26" s="6"/>
      <c r="N26" t="s">
        <v>86</v>
      </c>
    </row>
    <row r="27" spans="1:48" ht="30" customHeight="1" x14ac:dyDescent="0.3">
      <c r="A27" s="5" t="s">
        <v>87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Q27" s="1" t="s">
        <v>88</v>
      </c>
    </row>
    <row r="28" spans="1:48" ht="30" customHeight="1" x14ac:dyDescent="0.3">
      <c r="A28" s="5" t="s">
        <v>89</v>
      </c>
      <c r="B28" s="5" t="s">
        <v>90</v>
      </c>
      <c r="C28" s="5" t="s">
        <v>91</v>
      </c>
      <c r="D28" s="6">
        <v>6</v>
      </c>
      <c r="E28" s="7">
        <v>0</v>
      </c>
      <c r="F28" s="7">
        <f>TRUNC(E28*D28, 0)</f>
        <v>0</v>
      </c>
      <c r="G28" s="7">
        <v>0</v>
      </c>
      <c r="H28" s="7">
        <f>TRUNC(G28*D28, 0)</f>
        <v>0</v>
      </c>
      <c r="I28" s="7">
        <v>0</v>
      </c>
      <c r="J28" s="7">
        <f>TRUNC(I28*D28, 0)</f>
        <v>0</v>
      </c>
      <c r="K28" s="7">
        <f>TRUNC(E28+G28+I28, 0)</f>
        <v>0</v>
      </c>
      <c r="L28" s="7">
        <f>TRUNC(F28+H28+J28, 0)</f>
        <v>0</v>
      </c>
      <c r="M28" s="5" t="s">
        <v>92</v>
      </c>
      <c r="N28" s="1" t="s">
        <v>93</v>
      </c>
      <c r="O28" s="1" t="s">
        <v>52</v>
      </c>
      <c r="P28" s="1" t="s">
        <v>52</v>
      </c>
      <c r="Q28" s="1" t="s">
        <v>88</v>
      </c>
      <c r="R28" s="1" t="s">
        <v>63</v>
      </c>
      <c r="S28" s="1" t="s">
        <v>64</v>
      </c>
      <c r="T28" s="1" t="s">
        <v>64</v>
      </c>
      <c r="AR28" s="1" t="s">
        <v>52</v>
      </c>
      <c r="AS28" s="1" t="s">
        <v>52</v>
      </c>
      <c r="AU28" s="1" t="s">
        <v>94</v>
      </c>
      <c r="AV28">
        <v>9</v>
      </c>
    </row>
    <row r="29" spans="1:48" ht="30" customHeight="1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</row>
    <row r="30" spans="1:48" ht="30" customHeight="1" x14ac:dyDescent="0.3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</row>
    <row r="31" spans="1:48" ht="30" customHeight="1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48" ht="30" customHeight="1" x14ac:dyDescent="0.3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ht="30" customHeight="1" x14ac:dyDescent="0.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30" customHeight="1" x14ac:dyDescent="0.3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ht="30" customHeight="1" x14ac:dyDescent="0.3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ht="30" customHeight="1" x14ac:dyDescent="0.3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ht="30" customHeight="1" x14ac:dyDescent="0.3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ht="30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ht="30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ht="30" customHeight="1" x14ac:dyDescent="0.3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ht="30" customHeight="1" x14ac:dyDescent="0.3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ht="30" customHeight="1" x14ac:dyDescent="0.3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ht="30" customHeight="1" x14ac:dyDescent="0.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ht="30" customHeight="1" x14ac:dyDescent="0.3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ht="30" customHeight="1" x14ac:dyDescent="0.3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ht="30" customHeight="1" x14ac:dyDescent="0.3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ht="30" customHeight="1" x14ac:dyDescent="0.3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ht="30" customHeight="1" x14ac:dyDescent="0.3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48" ht="30" customHeight="1" x14ac:dyDescent="0.3">
      <c r="A49" s="6" t="s">
        <v>85</v>
      </c>
      <c r="B49" s="6"/>
      <c r="C49" s="6"/>
      <c r="D49" s="6"/>
      <c r="E49" s="6"/>
      <c r="F49" s="7">
        <f>SUM(F28:F48)</f>
        <v>0</v>
      </c>
      <c r="G49" s="6"/>
      <c r="H49" s="7">
        <f>SUM(H28:H48)</f>
        <v>0</v>
      </c>
      <c r="I49" s="6"/>
      <c r="J49" s="7">
        <f>SUM(J28:J48)</f>
        <v>0</v>
      </c>
      <c r="K49" s="6"/>
      <c r="L49" s="7">
        <f>SUM(L28:L48)</f>
        <v>0</v>
      </c>
      <c r="M49" s="6"/>
      <c r="N49" t="s">
        <v>86</v>
      </c>
    </row>
    <row r="50" spans="1:48" ht="30" customHeight="1" x14ac:dyDescent="0.3">
      <c r="A50" s="5" t="s">
        <v>95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Q50" s="1" t="s">
        <v>96</v>
      </c>
    </row>
    <row r="51" spans="1:48" ht="30" customHeight="1" x14ac:dyDescent="0.3">
      <c r="A51" s="5" t="s">
        <v>97</v>
      </c>
      <c r="B51" s="5" t="s">
        <v>98</v>
      </c>
      <c r="C51" s="5" t="s">
        <v>60</v>
      </c>
      <c r="D51" s="6">
        <v>7</v>
      </c>
      <c r="E51" s="7">
        <v>0</v>
      </c>
      <c r="F51" s="7">
        <f t="shared" ref="F51:F57" si="1">TRUNC(E51*D51, 0)</f>
        <v>0</v>
      </c>
      <c r="G51" s="7">
        <v>0</v>
      </c>
      <c r="H51" s="7">
        <f t="shared" ref="H51:H57" si="2">TRUNC(G51*D51, 0)</f>
        <v>0</v>
      </c>
      <c r="I51" s="7">
        <v>0</v>
      </c>
      <c r="J51" s="7">
        <f t="shared" ref="J51:J57" si="3">TRUNC(I51*D51, 0)</f>
        <v>0</v>
      </c>
      <c r="K51" s="7">
        <f t="shared" ref="K51:L57" si="4">TRUNC(E51+G51+I51, 0)</f>
        <v>0</v>
      </c>
      <c r="L51" s="7">
        <f t="shared" si="4"/>
        <v>0</v>
      </c>
      <c r="M51" s="5" t="s">
        <v>99</v>
      </c>
      <c r="N51" s="1" t="s">
        <v>100</v>
      </c>
      <c r="O51" s="1" t="s">
        <v>52</v>
      </c>
      <c r="P51" s="1" t="s">
        <v>52</v>
      </c>
      <c r="Q51" s="1" t="s">
        <v>96</v>
      </c>
      <c r="R51" s="1" t="s">
        <v>63</v>
      </c>
      <c r="S51" s="1" t="s">
        <v>64</v>
      </c>
      <c r="T51" s="1" t="s">
        <v>64</v>
      </c>
      <c r="AR51" s="1" t="s">
        <v>52</v>
      </c>
      <c r="AS51" s="1" t="s">
        <v>52</v>
      </c>
      <c r="AU51" s="1" t="s">
        <v>101</v>
      </c>
      <c r="AV51">
        <v>11</v>
      </c>
    </row>
    <row r="52" spans="1:48" ht="30" customHeight="1" x14ac:dyDescent="0.3">
      <c r="A52" s="5" t="s">
        <v>102</v>
      </c>
      <c r="B52" s="5" t="s">
        <v>103</v>
      </c>
      <c r="C52" s="5" t="s">
        <v>60</v>
      </c>
      <c r="D52" s="6">
        <v>134</v>
      </c>
      <c r="E52" s="7">
        <v>0</v>
      </c>
      <c r="F52" s="7">
        <f t="shared" si="1"/>
        <v>0</v>
      </c>
      <c r="G52" s="7">
        <v>0</v>
      </c>
      <c r="H52" s="7">
        <f t="shared" si="2"/>
        <v>0</v>
      </c>
      <c r="I52" s="7">
        <v>0</v>
      </c>
      <c r="J52" s="7">
        <f t="shared" si="3"/>
        <v>0</v>
      </c>
      <c r="K52" s="7">
        <f t="shared" si="4"/>
        <v>0</v>
      </c>
      <c r="L52" s="7">
        <f t="shared" si="4"/>
        <v>0</v>
      </c>
      <c r="M52" s="5" t="s">
        <v>104</v>
      </c>
      <c r="N52" s="1" t="s">
        <v>105</v>
      </c>
      <c r="O52" s="1" t="s">
        <v>52</v>
      </c>
      <c r="P52" s="1" t="s">
        <v>52</v>
      </c>
      <c r="Q52" s="1" t="s">
        <v>96</v>
      </c>
      <c r="R52" s="1" t="s">
        <v>63</v>
      </c>
      <c r="S52" s="1" t="s">
        <v>64</v>
      </c>
      <c r="T52" s="1" t="s">
        <v>64</v>
      </c>
      <c r="AR52" s="1" t="s">
        <v>52</v>
      </c>
      <c r="AS52" s="1" t="s">
        <v>52</v>
      </c>
      <c r="AU52" s="1" t="s">
        <v>106</v>
      </c>
      <c r="AV52">
        <v>12</v>
      </c>
    </row>
    <row r="53" spans="1:48" ht="30" customHeight="1" x14ac:dyDescent="0.3">
      <c r="A53" s="5" t="s">
        <v>107</v>
      </c>
      <c r="B53" s="5" t="s">
        <v>108</v>
      </c>
      <c r="C53" s="5" t="s">
        <v>60</v>
      </c>
      <c r="D53" s="6">
        <v>37</v>
      </c>
      <c r="E53" s="7">
        <v>0</v>
      </c>
      <c r="F53" s="7">
        <f t="shared" si="1"/>
        <v>0</v>
      </c>
      <c r="G53" s="7">
        <v>0</v>
      </c>
      <c r="H53" s="7">
        <f t="shared" si="2"/>
        <v>0</v>
      </c>
      <c r="I53" s="7">
        <v>0</v>
      </c>
      <c r="J53" s="7">
        <f t="shared" si="3"/>
        <v>0</v>
      </c>
      <c r="K53" s="7">
        <f t="shared" si="4"/>
        <v>0</v>
      </c>
      <c r="L53" s="7">
        <f t="shared" si="4"/>
        <v>0</v>
      </c>
      <c r="M53" s="5" t="s">
        <v>109</v>
      </c>
      <c r="N53" s="1" t="s">
        <v>110</v>
      </c>
      <c r="O53" s="1" t="s">
        <v>52</v>
      </c>
      <c r="P53" s="1" t="s">
        <v>52</v>
      </c>
      <c r="Q53" s="1" t="s">
        <v>96</v>
      </c>
      <c r="R53" s="1" t="s">
        <v>63</v>
      </c>
      <c r="S53" s="1" t="s">
        <v>64</v>
      </c>
      <c r="T53" s="1" t="s">
        <v>64</v>
      </c>
      <c r="AR53" s="1" t="s">
        <v>52</v>
      </c>
      <c r="AS53" s="1" t="s">
        <v>52</v>
      </c>
      <c r="AU53" s="1" t="s">
        <v>111</v>
      </c>
      <c r="AV53">
        <v>20</v>
      </c>
    </row>
    <row r="54" spans="1:48" ht="30" customHeight="1" x14ac:dyDescent="0.3">
      <c r="A54" s="5" t="s">
        <v>112</v>
      </c>
      <c r="B54" s="5" t="s">
        <v>113</v>
      </c>
      <c r="C54" s="5" t="s">
        <v>60</v>
      </c>
      <c r="D54" s="6">
        <v>178</v>
      </c>
      <c r="E54" s="7">
        <v>0</v>
      </c>
      <c r="F54" s="7">
        <f t="shared" si="1"/>
        <v>0</v>
      </c>
      <c r="G54" s="7">
        <v>0</v>
      </c>
      <c r="H54" s="7">
        <f t="shared" si="2"/>
        <v>0</v>
      </c>
      <c r="I54" s="7">
        <v>0</v>
      </c>
      <c r="J54" s="7">
        <f t="shared" si="3"/>
        <v>0</v>
      </c>
      <c r="K54" s="7">
        <f t="shared" si="4"/>
        <v>0</v>
      </c>
      <c r="L54" s="7">
        <f t="shared" si="4"/>
        <v>0</v>
      </c>
      <c r="M54" s="5" t="s">
        <v>114</v>
      </c>
      <c r="N54" s="1" t="s">
        <v>115</v>
      </c>
      <c r="O54" s="1" t="s">
        <v>52</v>
      </c>
      <c r="P54" s="1" t="s">
        <v>52</v>
      </c>
      <c r="Q54" s="1" t="s">
        <v>96</v>
      </c>
      <c r="R54" s="1" t="s">
        <v>63</v>
      </c>
      <c r="S54" s="1" t="s">
        <v>64</v>
      </c>
      <c r="T54" s="1" t="s">
        <v>64</v>
      </c>
      <c r="AR54" s="1" t="s">
        <v>52</v>
      </c>
      <c r="AS54" s="1" t="s">
        <v>52</v>
      </c>
      <c r="AU54" s="1" t="s">
        <v>116</v>
      </c>
      <c r="AV54">
        <v>22</v>
      </c>
    </row>
    <row r="55" spans="1:48" ht="30" customHeight="1" x14ac:dyDescent="0.3">
      <c r="A55" s="5" t="s">
        <v>117</v>
      </c>
      <c r="B55" s="5" t="s">
        <v>118</v>
      </c>
      <c r="C55" s="5" t="s">
        <v>60</v>
      </c>
      <c r="D55" s="6">
        <v>7</v>
      </c>
      <c r="E55" s="7">
        <v>0</v>
      </c>
      <c r="F55" s="7">
        <f t="shared" si="1"/>
        <v>0</v>
      </c>
      <c r="G55" s="7">
        <v>0</v>
      </c>
      <c r="H55" s="7">
        <f t="shared" si="2"/>
        <v>0</v>
      </c>
      <c r="I55" s="7">
        <v>0</v>
      </c>
      <c r="J55" s="7">
        <f t="shared" si="3"/>
        <v>0</v>
      </c>
      <c r="K55" s="7">
        <f t="shared" si="4"/>
        <v>0</v>
      </c>
      <c r="L55" s="7">
        <f t="shared" si="4"/>
        <v>0</v>
      </c>
      <c r="M55" s="5" t="s">
        <v>119</v>
      </c>
      <c r="N55" s="1" t="s">
        <v>120</v>
      </c>
      <c r="O55" s="1" t="s">
        <v>52</v>
      </c>
      <c r="P55" s="1" t="s">
        <v>52</v>
      </c>
      <c r="Q55" s="1" t="s">
        <v>96</v>
      </c>
      <c r="R55" s="1" t="s">
        <v>63</v>
      </c>
      <c r="S55" s="1" t="s">
        <v>64</v>
      </c>
      <c r="T55" s="1" t="s">
        <v>64</v>
      </c>
      <c r="AR55" s="1" t="s">
        <v>52</v>
      </c>
      <c r="AS55" s="1" t="s">
        <v>52</v>
      </c>
      <c r="AU55" s="1" t="s">
        <v>121</v>
      </c>
      <c r="AV55">
        <v>23</v>
      </c>
    </row>
    <row r="56" spans="1:48" ht="30" customHeight="1" x14ac:dyDescent="0.3">
      <c r="A56" s="5" t="s">
        <v>122</v>
      </c>
      <c r="B56" s="5" t="s">
        <v>123</v>
      </c>
      <c r="C56" s="5" t="s">
        <v>60</v>
      </c>
      <c r="D56" s="6">
        <v>134</v>
      </c>
      <c r="E56" s="7">
        <v>0</v>
      </c>
      <c r="F56" s="7">
        <f t="shared" si="1"/>
        <v>0</v>
      </c>
      <c r="G56" s="7">
        <v>0</v>
      </c>
      <c r="H56" s="7">
        <f t="shared" si="2"/>
        <v>0</v>
      </c>
      <c r="I56" s="7">
        <v>0</v>
      </c>
      <c r="J56" s="7">
        <f t="shared" si="3"/>
        <v>0</v>
      </c>
      <c r="K56" s="7">
        <f t="shared" si="4"/>
        <v>0</v>
      </c>
      <c r="L56" s="7">
        <f t="shared" si="4"/>
        <v>0</v>
      </c>
      <c r="M56" s="5" t="s">
        <v>124</v>
      </c>
      <c r="N56" s="1" t="s">
        <v>125</v>
      </c>
      <c r="O56" s="1" t="s">
        <v>52</v>
      </c>
      <c r="P56" s="1" t="s">
        <v>52</v>
      </c>
      <c r="Q56" s="1" t="s">
        <v>96</v>
      </c>
      <c r="R56" s="1" t="s">
        <v>63</v>
      </c>
      <c r="S56" s="1" t="s">
        <v>64</v>
      </c>
      <c r="T56" s="1" t="s">
        <v>64</v>
      </c>
      <c r="AR56" s="1" t="s">
        <v>52</v>
      </c>
      <c r="AS56" s="1" t="s">
        <v>52</v>
      </c>
      <c r="AU56" s="1" t="s">
        <v>126</v>
      </c>
      <c r="AV56">
        <v>24</v>
      </c>
    </row>
    <row r="57" spans="1:48" ht="30" customHeight="1" x14ac:dyDescent="0.3">
      <c r="A57" s="5" t="s">
        <v>127</v>
      </c>
      <c r="B57" s="5" t="s">
        <v>128</v>
      </c>
      <c r="C57" s="5" t="s">
        <v>60</v>
      </c>
      <c r="D57" s="6">
        <v>37</v>
      </c>
      <c r="E57" s="7">
        <v>0</v>
      </c>
      <c r="F57" s="7">
        <f t="shared" si="1"/>
        <v>0</v>
      </c>
      <c r="G57" s="7">
        <v>0</v>
      </c>
      <c r="H57" s="7">
        <f t="shared" si="2"/>
        <v>0</v>
      </c>
      <c r="I57" s="7">
        <v>0</v>
      </c>
      <c r="J57" s="7">
        <f t="shared" si="3"/>
        <v>0</v>
      </c>
      <c r="K57" s="7">
        <f t="shared" si="4"/>
        <v>0</v>
      </c>
      <c r="L57" s="7">
        <f t="shared" si="4"/>
        <v>0</v>
      </c>
      <c r="M57" s="5" t="s">
        <v>129</v>
      </c>
      <c r="N57" s="1" t="s">
        <v>130</v>
      </c>
      <c r="O57" s="1" t="s">
        <v>52</v>
      </c>
      <c r="P57" s="1" t="s">
        <v>52</v>
      </c>
      <c r="Q57" s="1" t="s">
        <v>96</v>
      </c>
      <c r="R57" s="1" t="s">
        <v>63</v>
      </c>
      <c r="S57" s="1" t="s">
        <v>64</v>
      </c>
      <c r="T57" s="1" t="s">
        <v>64</v>
      </c>
      <c r="AR57" s="1" t="s">
        <v>52</v>
      </c>
      <c r="AS57" s="1" t="s">
        <v>52</v>
      </c>
      <c r="AU57" s="1" t="s">
        <v>131</v>
      </c>
      <c r="AV57">
        <v>21</v>
      </c>
    </row>
    <row r="58" spans="1:48" ht="30" customHeight="1" x14ac:dyDescent="0.3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</row>
    <row r="59" spans="1:48" ht="30" customHeight="1" x14ac:dyDescent="0.3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</row>
    <row r="60" spans="1:48" ht="30" customHeight="1" x14ac:dyDescent="0.3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</row>
    <row r="61" spans="1:48" ht="30" customHeight="1" x14ac:dyDescent="0.3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</row>
    <row r="62" spans="1:48" ht="30" customHeight="1" x14ac:dyDescent="0.3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</row>
    <row r="63" spans="1:48" ht="30" customHeight="1" x14ac:dyDescent="0.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</row>
    <row r="64" spans="1:48" ht="30" customHeight="1" x14ac:dyDescent="0.3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</row>
    <row r="65" spans="1:48" ht="30" customHeight="1" x14ac:dyDescent="0.3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</row>
    <row r="66" spans="1:48" ht="30" customHeight="1" x14ac:dyDescent="0.3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</row>
    <row r="67" spans="1:48" ht="30" customHeight="1" x14ac:dyDescent="0.3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</row>
    <row r="68" spans="1:48" ht="30" customHeight="1" x14ac:dyDescent="0.3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</row>
    <row r="69" spans="1:48" ht="30" customHeight="1" x14ac:dyDescent="0.3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</row>
    <row r="70" spans="1:48" ht="30" customHeight="1" x14ac:dyDescent="0.3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</row>
    <row r="71" spans="1:48" ht="30" customHeight="1" x14ac:dyDescent="0.3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</row>
    <row r="72" spans="1:48" ht="30" customHeight="1" x14ac:dyDescent="0.3">
      <c r="A72" s="6" t="s">
        <v>85</v>
      </c>
      <c r="B72" s="6"/>
      <c r="C72" s="6"/>
      <c r="D72" s="6"/>
      <c r="E72" s="6"/>
      <c r="F72" s="7">
        <f>SUM(F51:F71)</f>
        <v>0</v>
      </c>
      <c r="G72" s="6"/>
      <c r="H72" s="7">
        <f>SUM(H51:H71)</f>
        <v>0</v>
      </c>
      <c r="I72" s="6"/>
      <c r="J72" s="7">
        <f>SUM(J51:J71)</f>
        <v>0</v>
      </c>
      <c r="K72" s="6"/>
      <c r="L72" s="7">
        <f>SUM(L51:L71)</f>
        <v>0</v>
      </c>
      <c r="M72" s="6"/>
      <c r="N72" t="s">
        <v>86</v>
      </c>
    </row>
    <row r="73" spans="1:48" ht="30" customHeight="1" x14ac:dyDescent="0.3">
      <c r="A73" s="5" t="s">
        <v>132</v>
      </c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Q73" s="1" t="s">
        <v>133</v>
      </c>
    </row>
    <row r="74" spans="1:48" ht="30" customHeight="1" x14ac:dyDescent="0.3">
      <c r="A74" s="5" t="s">
        <v>134</v>
      </c>
      <c r="B74" s="5" t="s">
        <v>52</v>
      </c>
      <c r="C74" s="5" t="s">
        <v>60</v>
      </c>
      <c r="D74" s="6">
        <v>19</v>
      </c>
      <c r="E74" s="7">
        <v>0</v>
      </c>
      <c r="F74" s="7">
        <f>TRUNC(E74*D74, 0)</f>
        <v>0</v>
      </c>
      <c r="G74" s="7">
        <v>0</v>
      </c>
      <c r="H74" s="7">
        <f>TRUNC(G74*D74, 0)</f>
        <v>0</v>
      </c>
      <c r="I74" s="7">
        <v>0</v>
      </c>
      <c r="J74" s="7">
        <f>TRUNC(I74*D74, 0)</f>
        <v>0</v>
      </c>
      <c r="K74" s="7">
        <f>TRUNC(E74+G74+I74, 0)</f>
        <v>0</v>
      </c>
      <c r="L74" s="7">
        <f>TRUNC(F74+H74+J74, 0)</f>
        <v>0</v>
      </c>
      <c r="M74" s="5" t="s">
        <v>135</v>
      </c>
      <c r="N74" s="1" t="s">
        <v>136</v>
      </c>
      <c r="O74" s="1" t="s">
        <v>52</v>
      </c>
      <c r="P74" s="1" t="s">
        <v>52</v>
      </c>
      <c r="Q74" s="1" t="s">
        <v>133</v>
      </c>
      <c r="R74" s="1" t="s">
        <v>63</v>
      </c>
      <c r="S74" s="1" t="s">
        <v>64</v>
      </c>
      <c r="T74" s="1" t="s">
        <v>64</v>
      </c>
      <c r="AR74" s="1" t="s">
        <v>52</v>
      </c>
      <c r="AS74" s="1" t="s">
        <v>52</v>
      </c>
      <c r="AU74" s="1" t="s">
        <v>137</v>
      </c>
      <c r="AV74">
        <v>15</v>
      </c>
    </row>
    <row r="75" spans="1:48" ht="30" customHeight="1" x14ac:dyDescent="0.3">
      <c r="A75" s="5" t="s">
        <v>138</v>
      </c>
      <c r="B75" s="5" t="s">
        <v>52</v>
      </c>
      <c r="C75" s="5" t="s">
        <v>60</v>
      </c>
      <c r="D75" s="6">
        <v>19</v>
      </c>
      <c r="E75" s="7">
        <v>0</v>
      </c>
      <c r="F75" s="7">
        <f>TRUNC(E75*D75, 0)</f>
        <v>0</v>
      </c>
      <c r="G75" s="7">
        <v>0</v>
      </c>
      <c r="H75" s="7">
        <f>TRUNC(G75*D75, 0)</f>
        <v>0</v>
      </c>
      <c r="I75" s="7">
        <v>0</v>
      </c>
      <c r="J75" s="7">
        <f>TRUNC(I75*D75, 0)</f>
        <v>0</v>
      </c>
      <c r="K75" s="7">
        <f>TRUNC(E75+G75+I75, 0)</f>
        <v>0</v>
      </c>
      <c r="L75" s="7">
        <f>TRUNC(F75+H75+J75, 0)</f>
        <v>0</v>
      </c>
      <c r="M75" s="5" t="s">
        <v>139</v>
      </c>
      <c r="N75" s="1" t="s">
        <v>140</v>
      </c>
      <c r="O75" s="1" t="s">
        <v>52</v>
      </c>
      <c r="P75" s="1" t="s">
        <v>52</v>
      </c>
      <c r="Q75" s="1" t="s">
        <v>133</v>
      </c>
      <c r="R75" s="1" t="s">
        <v>63</v>
      </c>
      <c r="S75" s="1" t="s">
        <v>64</v>
      </c>
      <c r="T75" s="1" t="s">
        <v>64</v>
      </c>
      <c r="AR75" s="1" t="s">
        <v>52</v>
      </c>
      <c r="AS75" s="1" t="s">
        <v>52</v>
      </c>
      <c r="AU75" s="1" t="s">
        <v>141</v>
      </c>
      <c r="AV75">
        <v>16</v>
      </c>
    </row>
    <row r="76" spans="1:48" ht="30" customHeight="1" x14ac:dyDescent="0.3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</row>
    <row r="77" spans="1:48" ht="30" customHeight="1" x14ac:dyDescent="0.3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</row>
    <row r="78" spans="1:48" ht="30" customHeight="1" x14ac:dyDescent="0.3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</row>
    <row r="79" spans="1:48" ht="30" customHeight="1" x14ac:dyDescent="0.3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</row>
    <row r="80" spans="1:48" ht="30" customHeight="1" x14ac:dyDescent="0.3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</row>
    <row r="81" spans="1:17" ht="30" customHeight="1" x14ac:dyDescent="0.3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</row>
    <row r="82" spans="1:17" ht="30" customHeight="1" x14ac:dyDescent="0.3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</row>
    <row r="83" spans="1:17" ht="30" customHeight="1" x14ac:dyDescent="0.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</row>
    <row r="84" spans="1:17" ht="30" customHeight="1" x14ac:dyDescent="0.3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</row>
    <row r="85" spans="1:17" ht="30" customHeight="1" x14ac:dyDescent="0.3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</row>
    <row r="86" spans="1:17" ht="30" customHeight="1" x14ac:dyDescent="0.3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</row>
    <row r="87" spans="1:17" ht="30" customHeight="1" x14ac:dyDescent="0.3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</row>
    <row r="88" spans="1:17" ht="30" customHeight="1" x14ac:dyDescent="0.3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</row>
    <row r="89" spans="1:17" ht="30" customHeight="1" x14ac:dyDescent="0.3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</row>
    <row r="90" spans="1:17" ht="30" customHeight="1" x14ac:dyDescent="0.3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</row>
    <row r="91" spans="1:17" ht="30" customHeight="1" x14ac:dyDescent="0.3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</row>
    <row r="92" spans="1:17" ht="30" customHeight="1" x14ac:dyDescent="0.3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</row>
    <row r="93" spans="1:17" ht="30" customHeight="1" x14ac:dyDescent="0.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</row>
    <row r="94" spans="1:17" ht="30" customHeight="1" x14ac:dyDescent="0.3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</row>
    <row r="95" spans="1:17" ht="30" customHeight="1" x14ac:dyDescent="0.3">
      <c r="A95" s="6" t="s">
        <v>85</v>
      </c>
      <c r="B95" s="6"/>
      <c r="C95" s="6"/>
      <c r="D95" s="6"/>
      <c r="E95" s="6"/>
      <c r="F95" s="7">
        <f>SUM(F74:F94)</f>
        <v>0</v>
      </c>
      <c r="G95" s="6"/>
      <c r="H95" s="7">
        <f>SUM(H74:H94)</f>
        <v>0</v>
      </c>
      <c r="I95" s="6"/>
      <c r="J95" s="7">
        <f>SUM(J74:J94)</f>
        <v>0</v>
      </c>
      <c r="K95" s="6"/>
      <c r="L95" s="7">
        <f>SUM(L74:L94)</f>
        <v>0</v>
      </c>
      <c r="M95" s="6"/>
      <c r="N95" t="s">
        <v>86</v>
      </c>
    </row>
    <row r="96" spans="1:17" ht="30" customHeight="1" x14ac:dyDescent="0.3">
      <c r="A96" s="5" t="s">
        <v>142</v>
      </c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Q96" s="1" t="s">
        <v>143</v>
      </c>
    </row>
    <row r="97" spans="1:48" ht="30" customHeight="1" x14ac:dyDescent="0.3">
      <c r="A97" s="5" t="s">
        <v>145</v>
      </c>
      <c r="B97" s="5" t="s">
        <v>146</v>
      </c>
      <c r="C97" s="5" t="s">
        <v>147</v>
      </c>
      <c r="D97" s="6">
        <v>0.17799999999999999</v>
      </c>
      <c r="E97" s="7">
        <v>0</v>
      </c>
      <c r="F97" s="7">
        <f>TRUNC(E97*D97, 0)</f>
        <v>0</v>
      </c>
      <c r="G97" s="7">
        <v>0</v>
      </c>
      <c r="H97" s="7">
        <f>TRUNC(G97*D97, 0)</f>
        <v>0</v>
      </c>
      <c r="I97" s="7">
        <v>0</v>
      </c>
      <c r="J97" s="7">
        <f>TRUNC(I97*D97, 0)</f>
        <v>0</v>
      </c>
      <c r="K97" s="7">
        <f>TRUNC(E97+G97+I97, 0)</f>
        <v>0</v>
      </c>
      <c r="L97" s="7">
        <f>TRUNC(F97+H97+J97, 0)</f>
        <v>0</v>
      </c>
      <c r="M97" s="5" t="s">
        <v>52</v>
      </c>
      <c r="N97" s="1" t="s">
        <v>148</v>
      </c>
      <c r="O97" s="1" t="s">
        <v>52</v>
      </c>
      <c r="P97" s="1" t="s">
        <v>52</v>
      </c>
      <c r="Q97" s="1" t="s">
        <v>143</v>
      </c>
      <c r="R97" s="1" t="s">
        <v>64</v>
      </c>
      <c r="S97" s="1" t="s">
        <v>64</v>
      </c>
      <c r="T97" s="1" t="s">
        <v>63</v>
      </c>
      <c r="AR97" s="1" t="s">
        <v>52</v>
      </c>
      <c r="AS97" s="1" t="s">
        <v>52</v>
      </c>
      <c r="AU97" s="1" t="s">
        <v>149</v>
      </c>
      <c r="AV97">
        <v>18</v>
      </c>
    </row>
    <row r="98" spans="1:48" ht="30" customHeight="1" x14ac:dyDescent="0.3">
      <c r="A98" s="5" t="s">
        <v>150</v>
      </c>
      <c r="B98" s="5" t="s">
        <v>151</v>
      </c>
      <c r="C98" s="5" t="s">
        <v>147</v>
      </c>
      <c r="D98" s="6">
        <v>0.17799999999999999</v>
      </c>
      <c r="E98" s="7">
        <v>0</v>
      </c>
      <c r="F98" s="7">
        <f>TRUNC(E98*D98, 0)</f>
        <v>0</v>
      </c>
      <c r="G98" s="7">
        <v>0</v>
      </c>
      <c r="H98" s="7">
        <f>TRUNC(G98*D98, 0)</f>
        <v>0</v>
      </c>
      <c r="I98" s="7">
        <v>0</v>
      </c>
      <c r="J98" s="7">
        <f>TRUNC(I98*D98, 0)</f>
        <v>0</v>
      </c>
      <c r="K98" s="7">
        <f>TRUNC(E98+G98+I98, 0)</f>
        <v>0</v>
      </c>
      <c r="L98" s="7">
        <f>TRUNC(F98+H98+J98, 0)</f>
        <v>0</v>
      </c>
      <c r="M98" s="5" t="s">
        <v>52</v>
      </c>
      <c r="N98" s="1" t="s">
        <v>152</v>
      </c>
      <c r="O98" s="1" t="s">
        <v>52</v>
      </c>
      <c r="P98" s="1" t="s">
        <v>52</v>
      </c>
      <c r="Q98" s="1" t="s">
        <v>143</v>
      </c>
      <c r="R98" s="1" t="s">
        <v>64</v>
      </c>
      <c r="S98" s="1" t="s">
        <v>64</v>
      </c>
      <c r="T98" s="1" t="s">
        <v>63</v>
      </c>
      <c r="AR98" s="1" t="s">
        <v>52</v>
      </c>
      <c r="AS98" s="1" t="s">
        <v>52</v>
      </c>
      <c r="AU98" s="1" t="s">
        <v>153</v>
      </c>
      <c r="AV98">
        <v>19</v>
      </c>
    </row>
    <row r="99" spans="1:48" ht="30" customHeight="1" x14ac:dyDescent="0.3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</row>
    <row r="100" spans="1:48" ht="30" customHeight="1" x14ac:dyDescent="0.3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</row>
    <row r="101" spans="1:48" ht="30" customHeight="1" x14ac:dyDescent="0.3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</row>
    <row r="102" spans="1:48" ht="30" customHeight="1" x14ac:dyDescent="0.3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</row>
    <row r="103" spans="1:48" ht="30" customHeight="1" x14ac:dyDescent="0.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</row>
    <row r="104" spans="1:48" ht="30" customHeight="1" x14ac:dyDescent="0.3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</row>
    <row r="105" spans="1:48" ht="30" customHeight="1" x14ac:dyDescent="0.3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</row>
    <row r="106" spans="1:48" ht="30" customHeight="1" x14ac:dyDescent="0.3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</row>
    <row r="107" spans="1:48" ht="30" customHeight="1" x14ac:dyDescent="0.3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</row>
    <row r="108" spans="1:48" ht="30" customHeight="1" x14ac:dyDescent="0.3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</row>
    <row r="109" spans="1:48" ht="30" customHeight="1" x14ac:dyDescent="0.3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</row>
    <row r="110" spans="1:48" ht="30" customHeight="1" x14ac:dyDescent="0.3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</row>
    <row r="111" spans="1:48" ht="30" customHeight="1" x14ac:dyDescent="0.3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</row>
    <row r="112" spans="1:48" ht="30" customHeight="1" x14ac:dyDescent="0.3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</row>
    <row r="113" spans="1:14" ht="30" customHeight="1" x14ac:dyDescent="0.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</row>
    <row r="114" spans="1:14" ht="30" customHeight="1" x14ac:dyDescent="0.3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</row>
    <row r="115" spans="1:14" ht="30" customHeight="1" x14ac:dyDescent="0.3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</row>
    <row r="116" spans="1:14" ht="30" customHeight="1" x14ac:dyDescent="0.3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</row>
    <row r="117" spans="1:14" ht="30" customHeight="1" x14ac:dyDescent="0.3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</row>
    <row r="118" spans="1:14" ht="30" customHeight="1" x14ac:dyDescent="0.3">
      <c r="A118" s="6" t="s">
        <v>85</v>
      </c>
      <c r="B118" s="6"/>
      <c r="C118" s="6"/>
      <c r="D118" s="6"/>
      <c r="E118" s="6"/>
      <c r="F118" s="7">
        <f>SUM(F97:F117)</f>
        <v>0</v>
      </c>
      <c r="G118" s="6"/>
      <c r="H118" s="7">
        <f>SUM(H97:H117)</f>
        <v>0</v>
      </c>
      <c r="I118" s="6"/>
      <c r="J118" s="7">
        <f>SUM(J97:J117)</f>
        <v>0</v>
      </c>
      <c r="K118" s="6"/>
      <c r="L118" s="7">
        <f>SUM(L97:L117)</f>
        <v>0</v>
      </c>
      <c r="M118" s="6"/>
      <c r="N118" t="s">
        <v>86</v>
      </c>
    </row>
  </sheetData>
  <mergeCells count="45">
    <mergeCell ref="S2:S3"/>
    <mergeCell ref="A1:M1"/>
    <mergeCell ref="A2:A3"/>
    <mergeCell ref="B2:B3"/>
    <mergeCell ref="C2:C3"/>
    <mergeCell ref="D2:D3"/>
    <mergeCell ref="E2:F2"/>
    <mergeCell ref="G2:H2"/>
    <mergeCell ref="I2:J2"/>
    <mergeCell ref="K2:L2"/>
    <mergeCell ref="M2:M3"/>
    <mergeCell ref="N2:N3"/>
    <mergeCell ref="O2:O3"/>
    <mergeCell ref="P2:P3"/>
    <mergeCell ref="Q2:Q3"/>
    <mergeCell ref="R2:R3"/>
    <mergeCell ref="AE2:AE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Q2:AQ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R2:AR3"/>
    <mergeCell ref="AS2:AS3"/>
    <mergeCell ref="AT2:AT3"/>
    <mergeCell ref="AU2:AU3"/>
    <mergeCell ref="AV2:AV3"/>
  </mergeCells>
  <phoneticPr fontId="1" type="noConversion"/>
  <pageMargins left="0.78740157480314954" right="0" top="0.39370078740157477" bottom="0.39370078740157477" header="0" footer="0"/>
  <pageSetup paperSize="9" scale="65" fitToHeight="0" orientation="landscape" r:id="rId1"/>
  <rowBreaks count="5" manualBreakCount="5">
    <brk id="26" max="16383" man="1"/>
    <brk id="49" max="16383" man="1"/>
    <brk id="72" max="16383" man="1"/>
    <brk id="95" max="16383" man="1"/>
    <brk id="11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/>
  </sheetViews>
  <sheetFormatPr defaultRowHeight="16.5" x14ac:dyDescent="0.3"/>
  <sheetData>
    <row r="1" spans="1:7" x14ac:dyDescent="0.3">
      <c r="A1" t="s">
        <v>235</v>
      </c>
    </row>
    <row r="2" spans="1:7" x14ac:dyDescent="0.3">
      <c r="A2" s="1" t="s">
        <v>236</v>
      </c>
      <c r="B2" t="s">
        <v>237</v>
      </c>
    </row>
    <row r="3" spans="1:7" x14ac:dyDescent="0.3">
      <c r="A3" s="1" t="s">
        <v>238</v>
      </c>
      <c r="B3" t="s">
        <v>239</v>
      </c>
    </row>
    <row r="4" spans="1:7" x14ac:dyDescent="0.3">
      <c r="A4" s="1" t="s">
        <v>240</v>
      </c>
      <c r="B4">
        <v>5</v>
      </c>
    </row>
    <row r="5" spans="1:7" x14ac:dyDescent="0.3">
      <c r="A5" s="1" t="s">
        <v>241</v>
      </c>
      <c r="B5">
        <v>5</v>
      </c>
    </row>
    <row r="6" spans="1:7" x14ac:dyDescent="0.3">
      <c r="A6" s="1" t="s">
        <v>242</v>
      </c>
      <c r="B6" t="s">
        <v>243</v>
      </c>
    </row>
    <row r="7" spans="1:7" x14ac:dyDescent="0.3">
      <c r="A7" s="1" t="s">
        <v>244</v>
      </c>
      <c r="B7" t="s">
        <v>160</v>
      </c>
      <c r="C7" t="s">
        <v>63</v>
      </c>
    </row>
    <row r="8" spans="1:7" x14ac:dyDescent="0.3">
      <c r="A8" s="1" t="s">
        <v>245</v>
      </c>
      <c r="B8" t="s">
        <v>160</v>
      </c>
      <c r="C8">
        <v>2</v>
      </c>
    </row>
    <row r="9" spans="1:7" x14ac:dyDescent="0.3">
      <c r="A9" s="1" t="s">
        <v>246</v>
      </c>
      <c r="B9" t="s">
        <v>155</v>
      </c>
      <c r="C9" t="s">
        <v>156</v>
      </c>
      <c r="D9" t="s">
        <v>157</v>
      </c>
      <c r="E9" t="s">
        <v>158</v>
      </c>
      <c r="F9" t="s">
        <v>159</v>
      </c>
      <c r="G9" t="s">
        <v>247</v>
      </c>
    </row>
    <row r="10" spans="1:7" x14ac:dyDescent="0.3">
      <c r="A10" s="1" t="s">
        <v>248</v>
      </c>
      <c r="B10">
        <v>1289</v>
      </c>
      <c r="C10">
        <v>0</v>
      </c>
      <c r="D10">
        <v>0</v>
      </c>
    </row>
    <row r="11" spans="1:7" x14ac:dyDescent="0.3">
      <c r="A11" s="1" t="s">
        <v>249</v>
      </c>
      <c r="B11" t="s">
        <v>250</v>
      </c>
      <c r="C11">
        <v>4</v>
      </c>
    </row>
    <row r="12" spans="1:7" x14ac:dyDescent="0.3">
      <c r="A12" s="1" t="s">
        <v>251</v>
      </c>
      <c r="B12" t="s">
        <v>250</v>
      </c>
      <c r="C12">
        <v>4</v>
      </c>
    </row>
    <row r="13" spans="1:7" x14ac:dyDescent="0.3">
      <c r="A13" s="1" t="s">
        <v>252</v>
      </c>
      <c r="B13" t="s">
        <v>250</v>
      </c>
      <c r="C13">
        <v>3</v>
      </c>
    </row>
    <row r="14" spans="1:7" x14ac:dyDescent="0.3">
      <c r="A14" s="1" t="s">
        <v>253</v>
      </c>
      <c r="B14" t="s">
        <v>250</v>
      </c>
      <c r="C14">
        <v>5</v>
      </c>
    </row>
    <row r="15" spans="1:7" x14ac:dyDescent="0.3">
      <c r="A15" s="1" t="s">
        <v>254</v>
      </c>
      <c r="B15" t="s">
        <v>237</v>
      </c>
      <c r="C15" t="s">
        <v>255</v>
      </c>
      <c r="D15" t="s">
        <v>255</v>
      </c>
      <c r="E15" t="s">
        <v>255</v>
      </c>
      <c r="F15">
        <v>1</v>
      </c>
    </row>
    <row r="16" spans="1:7" x14ac:dyDescent="0.3">
      <c r="A16" s="1" t="s">
        <v>256</v>
      </c>
      <c r="B16">
        <v>1.1100000000000001</v>
      </c>
      <c r="C16">
        <v>1.1200000000000001</v>
      </c>
    </row>
    <row r="17" spans="1:13" x14ac:dyDescent="0.3">
      <c r="A17" s="1" t="s">
        <v>257</v>
      </c>
      <c r="B17">
        <v>1</v>
      </c>
      <c r="C17">
        <v>1.5</v>
      </c>
      <c r="D17">
        <v>1.1599999999999999</v>
      </c>
      <c r="E17">
        <v>1.6</v>
      </c>
      <c r="F17">
        <v>1.6</v>
      </c>
      <c r="G17">
        <v>1.6</v>
      </c>
      <c r="H17">
        <v>1.94</v>
      </c>
      <c r="I17">
        <v>1.94</v>
      </c>
      <c r="J17">
        <v>1.94</v>
      </c>
      <c r="K17">
        <v>1</v>
      </c>
      <c r="L17">
        <v>1</v>
      </c>
      <c r="M17">
        <v>1</v>
      </c>
    </row>
    <row r="18" spans="1:13" x14ac:dyDescent="0.3">
      <c r="A18" s="1" t="s">
        <v>258</v>
      </c>
      <c r="B18">
        <v>1.25</v>
      </c>
      <c r="C18">
        <v>1.071</v>
      </c>
    </row>
    <row r="19" spans="1:13" x14ac:dyDescent="0.3">
      <c r="A19" s="1" t="s">
        <v>259</v>
      </c>
    </row>
    <row r="21" spans="1:13" x14ac:dyDescent="0.3">
      <c r="A21" t="s">
        <v>260</v>
      </c>
      <c r="B21" t="s">
        <v>261</v>
      </c>
      <c r="C21" t="s">
        <v>262</v>
      </c>
    </row>
    <row r="22" spans="1:13" x14ac:dyDescent="0.3">
      <c r="A22">
        <v>1</v>
      </c>
      <c r="B22" t="s">
        <v>263</v>
      </c>
      <c r="C22" t="s">
        <v>173</v>
      </c>
    </row>
    <row r="23" spans="1:13" x14ac:dyDescent="0.3">
      <c r="A23">
        <v>2</v>
      </c>
      <c r="B23" t="s">
        <v>264</v>
      </c>
      <c r="C23" t="s">
        <v>265</v>
      </c>
    </row>
    <row r="24" spans="1:13" x14ac:dyDescent="0.3">
      <c r="A24">
        <v>3</v>
      </c>
      <c r="B24" t="s">
        <v>266</v>
      </c>
      <c r="C24" t="s">
        <v>267</v>
      </c>
    </row>
    <row r="25" spans="1:13" x14ac:dyDescent="0.3">
      <c r="A25">
        <v>4</v>
      </c>
      <c r="B25" t="s">
        <v>268</v>
      </c>
      <c r="C25" t="s">
        <v>269</v>
      </c>
    </row>
    <row r="26" spans="1:13" x14ac:dyDescent="0.3">
      <c r="A26">
        <v>5</v>
      </c>
      <c r="B26" t="s">
        <v>268</v>
      </c>
    </row>
    <row r="27" spans="1:13" x14ac:dyDescent="0.3">
      <c r="A27">
        <v>6</v>
      </c>
      <c r="B27" t="s">
        <v>270</v>
      </c>
    </row>
    <row r="28" spans="1:13" x14ac:dyDescent="0.3">
      <c r="A28">
        <v>7</v>
      </c>
      <c r="B28" t="s">
        <v>271</v>
      </c>
      <c r="C28" t="s">
        <v>272</v>
      </c>
    </row>
    <row r="29" spans="1:13" x14ac:dyDescent="0.3">
      <c r="A29">
        <v>8</v>
      </c>
      <c r="B29" t="s">
        <v>225</v>
      </c>
      <c r="C29" t="s">
        <v>224</v>
      </c>
    </row>
    <row r="30" spans="1:13" x14ac:dyDescent="0.3">
      <c r="A30">
        <v>9</v>
      </c>
      <c r="B30" t="s">
        <v>273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5</vt:i4>
      </vt:variant>
    </vt:vector>
  </HeadingPairs>
  <TitlesOfParts>
    <vt:vector size="9" baseType="lpstr">
      <vt:lpstr>원가계산서</vt:lpstr>
      <vt:lpstr>공종별집계표</vt:lpstr>
      <vt:lpstr>공종별내역서</vt:lpstr>
      <vt:lpstr> 공사설정 </vt:lpstr>
      <vt:lpstr>공종별내역서!Print_Area</vt:lpstr>
      <vt:lpstr>공종별집계표!Print_Area</vt:lpstr>
      <vt:lpstr>공종별내역서!Print_Titles</vt:lpstr>
      <vt:lpstr>공종별집계표!Print_Titles</vt:lpstr>
      <vt:lpstr>원가계산서!Print_Titles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CJMC</cp:lastModifiedBy>
  <cp:lastPrinted>2024-07-23T03:10:57Z</cp:lastPrinted>
  <dcterms:created xsi:type="dcterms:W3CDTF">2024-06-23T06:24:23Z</dcterms:created>
  <dcterms:modified xsi:type="dcterms:W3CDTF">2024-08-01T00:14:14Z</dcterms:modified>
</cp:coreProperties>
</file>