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JMC\Desktop\업무자료\국도비\2024 수술실 기능보강사업\공고\기계\"/>
    </mc:Choice>
  </mc:AlternateContent>
  <bookViews>
    <workbookView xWindow="0" yWindow="0" windowWidth="28800" windowHeight="12285"/>
  </bookViews>
  <sheets>
    <sheet name="원가계산서" sheetId="1" r:id="rId1"/>
    <sheet name="공종별집계표" sheetId="2" r:id="rId2"/>
    <sheet name="공종별내역서" sheetId="3" r:id="rId3"/>
    <sheet name="일위대가목록" sheetId="4" state="hidden" r:id="rId4"/>
    <sheet name="일위대가" sheetId="5" state="hidden" r:id="rId5"/>
    <sheet name="단가대비표" sheetId="6" state="hidden" r:id="rId6"/>
    <sheet name=" 공사설정 " sheetId="7" state="hidden" r:id="rId7"/>
  </sheets>
  <definedNames>
    <definedName name="_xlnm.Print_Area" localSheetId="2">공종별내역서!$A$1:$M$163</definedName>
    <definedName name="_xlnm.Print_Area" localSheetId="1">공종별집계표!$A$1:$M$31</definedName>
    <definedName name="_xlnm.Print_Area" localSheetId="5">단가대비표!$A$1:$X$32</definedName>
    <definedName name="_xlnm.Print_Area" localSheetId="4">일위대가!$A$1:$M$121</definedName>
    <definedName name="_xlnm.Print_Area" localSheetId="3">일위대가목록!$A$1:$J$23</definedName>
    <definedName name="_xlnm.Print_Titles" localSheetId="2">공종별내역서!$1:$3</definedName>
    <definedName name="_xlnm.Print_Titles" localSheetId="1">공종별집계표!$1:$4</definedName>
    <definedName name="_xlnm.Print_Titles" localSheetId="5">단가대비표!$1:$4</definedName>
    <definedName name="_xlnm.Print_Titles" localSheetId="0">원가계산서!$1:$3</definedName>
    <definedName name="_xlnm.Print_Titles" localSheetId="4">일위대가!$1:$3</definedName>
    <definedName name="_xlnm.Print_Titles" localSheetId="3">일위대가목록!$1:$3</definedName>
  </definedNames>
  <calcPr calcId="162913"/>
</workbook>
</file>

<file path=xl/calcChain.xml><?xml version="1.0" encoding="utf-8"?>
<calcChain xmlns="http://schemas.openxmlformats.org/spreadsheetml/2006/main">
  <c r="J7" i="2" l="1"/>
  <c r="F86" i="3"/>
  <c r="O32" i="6" l="1"/>
  <c r="O31" i="6"/>
  <c r="O30" i="6"/>
  <c r="O29" i="6"/>
  <c r="O28" i="6"/>
  <c r="V27" i="6"/>
  <c r="O27" i="6"/>
  <c r="V23" i="6"/>
  <c r="V22" i="6"/>
  <c r="O21" i="6"/>
  <c r="O19" i="6"/>
  <c r="O18" i="6"/>
  <c r="O17" i="6"/>
  <c r="O16" i="6"/>
  <c r="E76" i="5" s="1"/>
  <c r="F76" i="5" s="1"/>
  <c r="O15" i="6"/>
  <c r="E65" i="5" s="1"/>
  <c r="F65" i="5" s="1"/>
  <c r="O14" i="6"/>
  <c r="E77" i="5" s="1"/>
  <c r="F77" i="5" s="1"/>
  <c r="O13" i="6"/>
  <c r="E39" i="5" s="1"/>
  <c r="O12" i="6"/>
  <c r="O11" i="6"/>
  <c r="E22" i="5" s="1"/>
  <c r="F22" i="5" s="1"/>
  <c r="O10" i="6"/>
  <c r="O9" i="6"/>
  <c r="E13" i="5" s="1"/>
  <c r="O8" i="6"/>
  <c r="E33" i="5" s="1"/>
  <c r="F33" i="5" s="1"/>
  <c r="O7" i="6"/>
  <c r="O6" i="6"/>
  <c r="O5" i="6"/>
  <c r="J120" i="5"/>
  <c r="H120" i="5"/>
  <c r="I119" i="5"/>
  <c r="J119" i="5" s="1"/>
  <c r="G119" i="5"/>
  <c r="H119" i="5" s="1"/>
  <c r="E119" i="5"/>
  <c r="F119" i="5" s="1"/>
  <c r="J118" i="5"/>
  <c r="I118" i="5"/>
  <c r="H118" i="5"/>
  <c r="G118" i="5"/>
  <c r="E118" i="5"/>
  <c r="F118" i="5" s="1"/>
  <c r="J114" i="5"/>
  <c r="H114" i="5"/>
  <c r="J113" i="5"/>
  <c r="I113" i="5"/>
  <c r="G113" i="5"/>
  <c r="H113" i="5" s="1"/>
  <c r="H115" i="5" s="1"/>
  <c r="F22" i="4" s="1"/>
  <c r="G49" i="5" s="1"/>
  <c r="H49" i="5" s="1"/>
  <c r="E113" i="5"/>
  <c r="F113" i="5" s="1"/>
  <c r="I112" i="5"/>
  <c r="J112" i="5" s="1"/>
  <c r="G112" i="5"/>
  <c r="H112" i="5" s="1"/>
  <c r="E112" i="5"/>
  <c r="F112" i="5" s="1"/>
  <c r="I111" i="5"/>
  <c r="J111" i="5" s="1"/>
  <c r="G111" i="5"/>
  <c r="H111" i="5" s="1"/>
  <c r="E111" i="5"/>
  <c r="F111" i="5" s="1"/>
  <c r="I110" i="5"/>
  <c r="J110" i="5" s="1"/>
  <c r="G110" i="5"/>
  <c r="H110" i="5" s="1"/>
  <c r="E110" i="5"/>
  <c r="F110" i="5" s="1"/>
  <c r="J107" i="5"/>
  <c r="G21" i="4" s="1"/>
  <c r="I48" i="5" s="1"/>
  <c r="J48" i="5" s="1"/>
  <c r="J106" i="5"/>
  <c r="H106" i="5"/>
  <c r="E106" i="5"/>
  <c r="K106" i="5" s="1"/>
  <c r="I105" i="5"/>
  <c r="J105" i="5" s="1"/>
  <c r="G105" i="5"/>
  <c r="H105" i="5" s="1"/>
  <c r="E105" i="5"/>
  <c r="I104" i="5"/>
  <c r="J104" i="5" s="1"/>
  <c r="G104" i="5"/>
  <c r="H104" i="5" s="1"/>
  <c r="E104" i="5"/>
  <c r="J100" i="5"/>
  <c r="H100" i="5"/>
  <c r="I99" i="5"/>
  <c r="J99" i="5" s="1"/>
  <c r="G99" i="5"/>
  <c r="H99" i="5" s="1"/>
  <c r="F99" i="5"/>
  <c r="E99" i="5"/>
  <c r="I98" i="5"/>
  <c r="J98" i="5" s="1"/>
  <c r="G98" i="5"/>
  <c r="H98" i="5" s="1"/>
  <c r="E98" i="5"/>
  <c r="F98" i="5" s="1"/>
  <c r="J94" i="5"/>
  <c r="H94" i="5"/>
  <c r="I93" i="5"/>
  <c r="J93" i="5" s="1"/>
  <c r="G93" i="5"/>
  <c r="H93" i="5" s="1"/>
  <c r="E93" i="5"/>
  <c r="F93" i="5" s="1"/>
  <c r="I92" i="5"/>
  <c r="J92" i="5" s="1"/>
  <c r="G92" i="5"/>
  <c r="H92" i="5" s="1"/>
  <c r="E92" i="5"/>
  <c r="F92" i="5" s="1"/>
  <c r="H88" i="5"/>
  <c r="F88" i="5"/>
  <c r="J87" i="5"/>
  <c r="I87" i="5"/>
  <c r="G87" i="5"/>
  <c r="H87" i="5" s="1"/>
  <c r="H89" i="5" s="1"/>
  <c r="F18" i="4" s="1"/>
  <c r="E87" i="5"/>
  <c r="F87" i="5" s="1"/>
  <c r="I86" i="5"/>
  <c r="J86" i="5" s="1"/>
  <c r="H86" i="5"/>
  <c r="G86" i="5"/>
  <c r="E86" i="5"/>
  <c r="F86" i="5" s="1"/>
  <c r="J83" i="5"/>
  <c r="G17" i="4" s="1"/>
  <c r="I82" i="5"/>
  <c r="J82" i="5" s="1"/>
  <c r="G82" i="5"/>
  <c r="H82" i="5" s="1"/>
  <c r="F82" i="5"/>
  <c r="E82" i="5"/>
  <c r="I81" i="5"/>
  <c r="J81" i="5" s="1"/>
  <c r="G81" i="5"/>
  <c r="H81" i="5" s="1"/>
  <c r="H83" i="5" s="1"/>
  <c r="F17" i="4" s="1"/>
  <c r="E81" i="5"/>
  <c r="F81" i="5" s="1"/>
  <c r="I77" i="5"/>
  <c r="J77" i="5" s="1"/>
  <c r="G77" i="5"/>
  <c r="K77" i="5" s="1"/>
  <c r="I76" i="5"/>
  <c r="J76" i="5" s="1"/>
  <c r="G76" i="5"/>
  <c r="H76" i="5" s="1"/>
  <c r="I75" i="5"/>
  <c r="J75" i="5" s="1"/>
  <c r="H75" i="5"/>
  <c r="G75" i="5"/>
  <c r="K75" i="5" s="1"/>
  <c r="E75" i="5"/>
  <c r="F75" i="5" s="1"/>
  <c r="I74" i="5"/>
  <c r="J74" i="5" s="1"/>
  <c r="G74" i="5"/>
  <c r="H74" i="5" s="1"/>
  <c r="E74" i="5"/>
  <c r="F74" i="5" s="1"/>
  <c r="I70" i="5"/>
  <c r="J70" i="5" s="1"/>
  <c r="J71" i="5" s="1"/>
  <c r="G15" i="4" s="1"/>
  <c r="G70" i="5"/>
  <c r="H70" i="5" s="1"/>
  <c r="H71" i="5" s="1"/>
  <c r="F15" i="4" s="1"/>
  <c r="E70" i="5"/>
  <c r="F70" i="5" s="1"/>
  <c r="I66" i="5"/>
  <c r="J66" i="5" s="1"/>
  <c r="G66" i="5"/>
  <c r="H66" i="5" s="1"/>
  <c r="I65" i="5"/>
  <c r="J65" i="5" s="1"/>
  <c r="G65" i="5"/>
  <c r="I64" i="5"/>
  <c r="J64" i="5" s="1"/>
  <c r="H64" i="5"/>
  <c r="G64" i="5"/>
  <c r="E64" i="5"/>
  <c r="F64" i="5" s="1"/>
  <c r="I63" i="5"/>
  <c r="J63" i="5" s="1"/>
  <c r="G63" i="5"/>
  <c r="H63" i="5" s="1"/>
  <c r="E63" i="5"/>
  <c r="F63" i="5" s="1"/>
  <c r="I59" i="5"/>
  <c r="J59" i="5" s="1"/>
  <c r="G59" i="5"/>
  <c r="H59" i="5" s="1"/>
  <c r="I58" i="5"/>
  <c r="J58" i="5" s="1"/>
  <c r="G58" i="5"/>
  <c r="H58" i="5" s="1"/>
  <c r="E58" i="5"/>
  <c r="F58" i="5" s="1"/>
  <c r="I39" i="5"/>
  <c r="J39" i="5" s="1"/>
  <c r="J40" i="5" s="1"/>
  <c r="G9" i="4" s="1"/>
  <c r="G39" i="5"/>
  <c r="H39" i="5" s="1"/>
  <c r="H40" i="5" s="1"/>
  <c r="F9" i="4" s="1"/>
  <c r="I35" i="5"/>
  <c r="J35" i="5" s="1"/>
  <c r="G35" i="5"/>
  <c r="H35" i="5" s="1"/>
  <c r="E35" i="5"/>
  <c r="F35" i="5" s="1"/>
  <c r="I34" i="5"/>
  <c r="J34" i="5" s="1"/>
  <c r="L34" i="5" s="1"/>
  <c r="G34" i="5"/>
  <c r="H34" i="5" s="1"/>
  <c r="E34" i="5"/>
  <c r="F34" i="5" s="1"/>
  <c r="I33" i="5"/>
  <c r="J33" i="5" s="1"/>
  <c r="G33" i="5"/>
  <c r="H33" i="5" s="1"/>
  <c r="I32" i="5"/>
  <c r="G32" i="5"/>
  <c r="H32" i="5" s="1"/>
  <c r="E32" i="5"/>
  <c r="F32" i="5" s="1"/>
  <c r="J31" i="5"/>
  <c r="I31" i="5"/>
  <c r="G31" i="5"/>
  <c r="H31" i="5" s="1"/>
  <c r="E31" i="5"/>
  <c r="F31" i="5" s="1"/>
  <c r="I30" i="5"/>
  <c r="J30" i="5" s="1"/>
  <c r="G30" i="5"/>
  <c r="H30" i="5" s="1"/>
  <c r="I26" i="5"/>
  <c r="J26" i="5" s="1"/>
  <c r="G26" i="5"/>
  <c r="H26" i="5" s="1"/>
  <c r="E26" i="5"/>
  <c r="I25" i="5"/>
  <c r="J25" i="5" s="1"/>
  <c r="G25" i="5"/>
  <c r="H25" i="5" s="1"/>
  <c r="E25" i="5"/>
  <c r="F25" i="5" s="1"/>
  <c r="I24" i="5"/>
  <c r="J24" i="5" s="1"/>
  <c r="G24" i="5"/>
  <c r="H24" i="5" s="1"/>
  <c r="E24" i="5"/>
  <c r="I23" i="5"/>
  <c r="J23" i="5" s="1"/>
  <c r="G23" i="5"/>
  <c r="H23" i="5" s="1"/>
  <c r="E23" i="5"/>
  <c r="F23" i="5" s="1"/>
  <c r="I22" i="5"/>
  <c r="J22" i="5" s="1"/>
  <c r="G22" i="5"/>
  <c r="H22" i="5" s="1"/>
  <c r="I18" i="5"/>
  <c r="J18" i="5" s="1"/>
  <c r="G18" i="5"/>
  <c r="H18" i="5" s="1"/>
  <c r="E18" i="5"/>
  <c r="F18" i="5" s="1"/>
  <c r="I17" i="5"/>
  <c r="J17" i="5" s="1"/>
  <c r="G17" i="5"/>
  <c r="H17" i="5" s="1"/>
  <c r="E17" i="5"/>
  <c r="F17" i="5" s="1"/>
  <c r="J16" i="5"/>
  <c r="I16" i="5"/>
  <c r="G16" i="5"/>
  <c r="H16" i="5" s="1"/>
  <c r="E16" i="5"/>
  <c r="F16" i="5" s="1"/>
  <c r="I15" i="5"/>
  <c r="G15" i="5"/>
  <c r="H15" i="5" s="1"/>
  <c r="E15" i="5"/>
  <c r="F15" i="5" s="1"/>
  <c r="I14" i="5"/>
  <c r="J14" i="5" s="1"/>
  <c r="G14" i="5"/>
  <c r="H14" i="5" s="1"/>
  <c r="E14" i="5"/>
  <c r="F14" i="5" s="1"/>
  <c r="I13" i="5"/>
  <c r="J13" i="5" s="1"/>
  <c r="G13" i="5"/>
  <c r="H13" i="5" s="1"/>
  <c r="J10" i="5"/>
  <c r="G5" i="4" s="1"/>
  <c r="I9" i="5"/>
  <c r="J9" i="5" s="1"/>
  <c r="G9" i="5"/>
  <c r="H9" i="5" s="1"/>
  <c r="H10" i="5" s="1"/>
  <c r="F5" i="4" s="1"/>
  <c r="E9" i="5"/>
  <c r="F9" i="5" s="1"/>
  <c r="F10" i="5" s="1"/>
  <c r="E5" i="4" s="1"/>
  <c r="I5" i="5"/>
  <c r="J5" i="5" s="1"/>
  <c r="J6" i="5" s="1"/>
  <c r="G4" i="4" s="1"/>
  <c r="G5" i="5"/>
  <c r="H5" i="5" s="1"/>
  <c r="H6" i="5" s="1"/>
  <c r="F4" i="4" s="1"/>
  <c r="E5" i="5"/>
  <c r="F5" i="5" s="1"/>
  <c r="F6" i="5" s="1"/>
  <c r="F163" i="3"/>
  <c r="E13" i="2" s="1"/>
  <c r="F13" i="2" s="1"/>
  <c r="I156" i="3"/>
  <c r="J156" i="3" s="1"/>
  <c r="J163" i="3" s="1"/>
  <c r="I13" i="2" s="1"/>
  <c r="J13" i="2" s="1"/>
  <c r="I11" i="2" s="1"/>
  <c r="G156" i="3"/>
  <c r="F156" i="3"/>
  <c r="F151" i="3"/>
  <c r="K149" i="3"/>
  <c r="L149" i="3" s="1"/>
  <c r="H149" i="3"/>
  <c r="K148" i="3"/>
  <c r="L148" i="3" s="1"/>
  <c r="J148" i="3"/>
  <c r="H148" i="3"/>
  <c r="K147" i="3"/>
  <c r="L147" i="3" s="1"/>
  <c r="H147" i="3"/>
  <c r="K146" i="3"/>
  <c r="L146" i="3" s="1"/>
  <c r="H146" i="3"/>
  <c r="K145" i="3"/>
  <c r="L145" i="3" s="1"/>
  <c r="H145" i="3"/>
  <c r="J144" i="3"/>
  <c r="I144" i="3"/>
  <c r="I151" i="3" s="1"/>
  <c r="K143" i="3"/>
  <c r="L143" i="3" s="1"/>
  <c r="H143" i="3"/>
  <c r="K142" i="3"/>
  <c r="L142" i="3" s="1"/>
  <c r="H142" i="3"/>
  <c r="K141" i="3"/>
  <c r="L141" i="3" s="1"/>
  <c r="H141" i="3"/>
  <c r="K140" i="3"/>
  <c r="L140" i="3" s="1"/>
  <c r="H140" i="3"/>
  <c r="K139" i="3"/>
  <c r="L139" i="3" s="1"/>
  <c r="H139" i="3"/>
  <c r="K138" i="3"/>
  <c r="L138" i="3" s="1"/>
  <c r="H138" i="3"/>
  <c r="K137" i="3"/>
  <c r="L137" i="3" s="1"/>
  <c r="H137" i="3"/>
  <c r="K136" i="3"/>
  <c r="L136" i="3" s="1"/>
  <c r="H136" i="3"/>
  <c r="J132" i="3"/>
  <c r="I132" i="3"/>
  <c r="K130" i="3"/>
  <c r="L130" i="3" s="1"/>
  <c r="H130" i="3"/>
  <c r="F130" i="3"/>
  <c r="K129" i="3"/>
  <c r="L129" i="3" s="1"/>
  <c r="H129" i="3"/>
  <c r="F129" i="3"/>
  <c r="K128" i="3"/>
  <c r="L128" i="3" s="1"/>
  <c r="H128" i="3"/>
  <c r="F128" i="3"/>
  <c r="K127" i="3"/>
  <c r="L127" i="3" s="1"/>
  <c r="H127" i="3"/>
  <c r="F127" i="3"/>
  <c r="K126" i="3"/>
  <c r="L126" i="3" s="1"/>
  <c r="H126" i="3"/>
  <c r="F126" i="3"/>
  <c r="K125" i="3"/>
  <c r="L125" i="3" s="1"/>
  <c r="H125" i="3"/>
  <c r="F125" i="3"/>
  <c r="K124" i="3"/>
  <c r="L124" i="3" s="1"/>
  <c r="H124" i="3"/>
  <c r="F124" i="3"/>
  <c r="K123" i="3"/>
  <c r="L123" i="3" s="1"/>
  <c r="H123" i="3"/>
  <c r="F123" i="3"/>
  <c r="K122" i="3"/>
  <c r="L122" i="3" s="1"/>
  <c r="H122" i="3"/>
  <c r="F122" i="3"/>
  <c r="K121" i="3"/>
  <c r="L121" i="3" s="1"/>
  <c r="H121" i="3"/>
  <c r="F121" i="3"/>
  <c r="J118" i="3"/>
  <c r="I118" i="3"/>
  <c r="K116" i="3"/>
  <c r="L116" i="3" s="1"/>
  <c r="H116" i="3"/>
  <c r="K115" i="3"/>
  <c r="L115" i="3" s="1"/>
  <c r="H115" i="3"/>
  <c r="F115" i="3"/>
  <c r="K114" i="3"/>
  <c r="L114" i="3" s="1"/>
  <c r="H114" i="3"/>
  <c r="F114" i="3"/>
  <c r="K113" i="3"/>
  <c r="L113" i="3" s="1"/>
  <c r="H113" i="3"/>
  <c r="F113" i="3"/>
  <c r="K112" i="3"/>
  <c r="L112" i="3" s="1"/>
  <c r="H112" i="3"/>
  <c r="F112" i="3"/>
  <c r="K111" i="3"/>
  <c r="L111" i="3" s="1"/>
  <c r="H111" i="3"/>
  <c r="F111" i="3"/>
  <c r="K110" i="3"/>
  <c r="L110" i="3" s="1"/>
  <c r="H110" i="3"/>
  <c r="F110" i="3"/>
  <c r="K109" i="3"/>
  <c r="L109" i="3" s="1"/>
  <c r="H109" i="3"/>
  <c r="F109" i="3"/>
  <c r="K108" i="3"/>
  <c r="L108" i="3" s="1"/>
  <c r="H108" i="3"/>
  <c r="F108" i="3"/>
  <c r="K107" i="3"/>
  <c r="L107" i="3" s="1"/>
  <c r="H107" i="3"/>
  <c r="F107" i="3"/>
  <c r="K102" i="3"/>
  <c r="L102" i="3" s="1"/>
  <c r="H102" i="3"/>
  <c r="F102" i="3"/>
  <c r="K101" i="3"/>
  <c r="L101" i="3" s="1"/>
  <c r="H101" i="3"/>
  <c r="F101" i="3"/>
  <c r="K100" i="3"/>
  <c r="L100" i="3" s="1"/>
  <c r="H100" i="3"/>
  <c r="F100" i="3"/>
  <c r="K99" i="3"/>
  <c r="L99" i="3" s="1"/>
  <c r="H99" i="3"/>
  <c r="F99" i="3"/>
  <c r="K98" i="3"/>
  <c r="L98" i="3" s="1"/>
  <c r="H98" i="3"/>
  <c r="F98" i="3"/>
  <c r="K97" i="3"/>
  <c r="L97" i="3" s="1"/>
  <c r="H97" i="3"/>
  <c r="F97" i="3"/>
  <c r="K96" i="3"/>
  <c r="L96" i="3" s="1"/>
  <c r="H96" i="3"/>
  <c r="F96" i="3"/>
  <c r="K95" i="3"/>
  <c r="L95" i="3" s="1"/>
  <c r="F95" i="3"/>
  <c r="K94" i="3"/>
  <c r="L94" i="3" s="1"/>
  <c r="H94" i="3"/>
  <c r="F94" i="3"/>
  <c r="J91" i="3"/>
  <c r="I91" i="3"/>
  <c r="K89" i="3"/>
  <c r="L89" i="3" s="1"/>
  <c r="H89" i="3"/>
  <c r="F89" i="3"/>
  <c r="K88" i="3"/>
  <c r="L88" i="3" s="1"/>
  <c r="H88" i="3"/>
  <c r="F88" i="3"/>
  <c r="K87" i="3"/>
  <c r="L87" i="3" s="1"/>
  <c r="H87" i="3"/>
  <c r="F87" i="3"/>
  <c r="K86" i="3"/>
  <c r="L86" i="3" s="1"/>
  <c r="H86" i="3"/>
  <c r="K85" i="3"/>
  <c r="L85" i="3" s="1"/>
  <c r="H85" i="3"/>
  <c r="F85" i="3"/>
  <c r="K84" i="3"/>
  <c r="L84" i="3" s="1"/>
  <c r="H84" i="3"/>
  <c r="F84" i="3"/>
  <c r="K83" i="3"/>
  <c r="L83" i="3" s="1"/>
  <c r="H83" i="3"/>
  <c r="F83" i="3"/>
  <c r="K82" i="3"/>
  <c r="L82" i="3" s="1"/>
  <c r="H82" i="3"/>
  <c r="F82" i="3"/>
  <c r="K81" i="3"/>
  <c r="L81" i="3" s="1"/>
  <c r="H81" i="3"/>
  <c r="F81" i="3"/>
  <c r="K80" i="3"/>
  <c r="L80" i="3" s="1"/>
  <c r="H80" i="3"/>
  <c r="F80" i="3"/>
  <c r="K79" i="3"/>
  <c r="L79" i="3" s="1"/>
  <c r="H79" i="3"/>
  <c r="F79" i="3"/>
  <c r="K78" i="3"/>
  <c r="L78" i="3" s="1"/>
  <c r="H78" i="3"/>
  <c r="F78" i="3"/>
  <c r="K77" i="3"/>
  <c r="L77" i="3" s="1"/>
  <c r="H77" i="3"/>
  <c r="F77" i="3"/>
  <c r="K76" i="3"/>
  <c r="L76" i="3" s="1"/>
  <c r="H76" i="3"/>
  <c r="F76" i="3"/>
  <c r="K75" i="3"/>
  <c r="L75" i="3" s="1"/>
  <c r="H75" i="3"/>
  <c r="F75" i="3"/>
  <c r="K74" i="3"/>
  <c r="L74" i="3" s="1"/>
  <c r="H74" i="3"/>
  <c r="F74" i="3"/>
  <c r="K73" i="3"/>
  <c r="L73" i="3" s="1"/>
  <c r="H73" i="3"/>
  <c r="F73" i="3"/>
  <c r="K72" i="3"/>
  <c r="L72" i="3" s="1"/>
  <c r="H72" i="3"/>
  <c r="F72" i="3"/>
  <c r="K71" i="3"/>
  <c r="L71" i="3" s="1"/>
  <c r="H71" i="3"/>
  <c r="F71" i="3"/>
  <c r="K70" i="3"/>
  <c r="L70" i="3" s="1"/>
  <c r="H70" i="3"/>
  <c r="F70" i="3"/>
  <c r="K69" i="3"/>
  <c r="L69" i="3" s="1"/>
  <c r="H69" i="3"/>
  <c r="F69" i="3"/>
  <c r="K68" i="3"/>
  <c r="L68" i="3" s="1"/>
  <c r="H68" i="3"/>
  <c r="F68" i="3"/>
  <c r="K67" i="3"/>
  <c r="L67" i="3" s="1"/>
  <c r="H67" i="3"/>
  <c r="F67" i="3"/>
  <c r="K66" i="3"/>
  <c r="L66" i="3" s="1"/>
  <c r="H66" i="3"/>
  <c r="F66" i="3"/>
  <c r="K65" i="3"/>
  <c r="L65" i="3" s="1"/>
  <c r="H65" i="3"/>
  <c r="F65" i="3"/>
  <c r="K64" i="3"/>
  <c r="L64" i="3" s="1"/>
  <c r="H64" i="3"/>
  <c r="F64" i="3"/>
  <c r="K63" i="3"/>
  <c r="L63" i="3" s="1"/>
  <c r="H63" i="3"/>
  <c r="F63" i="3"/>
  <c r="K62" i="3"/>
  <c r="L62" i="3" s="1"/>
  <c r="H62" i="3"/>
  <c r="F62" i="3"/>
  <c r="K61" i="3"/>
  <c r="L61" i="3" s="1"/>
  <c r="H61" i="3"/>
  <c r="F61" i="3"/>
  <c r="K60" i="3"/>
  <c r="L60" i="3" s="1"/>
  <c r="H60" i="3"/>
  <c r="F60" i="3"/>
  <c r="K59" i="3"/>
  <c r="L59" i="3" s="1"/>
  <c r="H59" i="3"/>
  <c r="F59" i="3"/>
  <c r="K58" i="3"/>
  <c r="L58" i="3" s="1"/>
  <c r="H58" i="3"/>
  <c r="F58" i="3"/>
  <c r="K57" i="3"/>
  <c r="L57" i="3" s="1"/>
  <c r="H57" i="3"/>
  <c r="F57" i="3"/>
  <c r="K56" i="3"/>
  <c r="L56" i="3" s="1"/>
  <c r="H56" i="3"/>
  <c r="F56" i="3"/>
  <c r="K55" i="3"/>
  <c r="L55" i="3" s="1"/>
  <c r="H55" i="3"/>
  <c r="F55" i="3"/>
  <c r="K54" i="3"/>
  <c r="L54" i="3" s="1"/>
  <c r="H54" i="3"/>
  <c r="F54" i="3"/>
  <c r="K53" i="3"/>
  <c r="L53" i="3" s="1"/>
  <c r="H53" i="3"/>
  <c r="F53" i="3"/>
  <c r="K52" i="3"/>
  <c r="L52" i="3" s="1"/>
  <c r="H52" i="3"/>
  <c r="F52" i="3"/>
  <c r="K51" i="3"/>
  <c r="L51" i="3" s="1"/>
  <c r="H51" i="3"/>
  <c r="F51" i="3"/>
  <c r="K35" i="3"/>
  <c r="J35" i="3"/>
  <c r="H35" i="3"/>
  <c r="F35" i="3"/>
  <c r="K34" i="3"/>
  <c r="J34" i="3"/>
  <c r="H34" i="3"/>
  <c r="F34" i="3"/>
  <c r="L34" i="3" s="1"/>
  <c r="K33" i="3"/>
  <c r="J33" i="3"/>
  <c r="H33" i="3"/>
  <c r="F33" i="3"/>
  <c r="K32" i="3"/>
  <c r="J32" i="3"/>
  <c r="H32" i="3"/>
  <c r="F32" i="3"/>
  <c r="K31" i="3"/>
  <c r="J31" i="3"/>
  <c r="H31" i="3"/>
  <c r="F31" i="3"/>
  <c r="L31" i="3" s="1"/>
  <c r="K30" i="3"/>
  <c r="J30" i="3"/>
  <c r="H30" i="3"/>
  <c r="F30" i="3"/>
  <c r="K29" i="3"/>
  <c r="J29" i="3"/>
  <c r="H29" i="3"/>
  <c r="F29" i="3"/>
  <c r="K28" i="3"/>
  <c r="J28" i="3"/>
  <c r="H28" i="3"/>
  <c r="F28" i="3"/>
  <c r="K27" i="3"/>
  <c r="J27" i="3"/>
  <c r="H27" i="3"/>
  <c r="F27" i="3"/>
  <c r="K26" i="3"/>
  <c r="J26" i="3"/>
  <c r="H26" i="3"/>
  <c r="F26" i="3"/>
  <c r="K25" i="3"/>
  <c r="J25" i="3"/>
  <c r="H25" i="3"/>
  <c r="F25" i="3"/>
  <c r="K24" i="3"/>
  <c r="J24" i="3"/>
  <c r="H24" i="3"/>
  <c r="F24" i="3"/>
  <c r="K23" i="3"/>
  <c r="J23" i="3"/>
  <c r="H23" i="3"/>
  <c r="F23" i="3"/>
  <c r="K22" i="3"/>
  <c r="J22" i="3"/>
  <c r="H22" i="3"/>
  <c r="F22" i="3"/>
  <c r="K21" i="3"/>
  <c r="J21" i="3"/>
  <c r="H21" i="3"/>
  <c r="F21" i="3"/>
  <c r="K20" i="3"/>
  <c r="J20" i="3"/>
  <c r="H20" i="3"/>
  <c r="F20" i="3"/>
  <c r="K19" i="3"/>
  <c r="J19" i="3"/>
  <c r="H19" i="3"/>
  <c r="F19" i="3"/>
  <c r="K18" i="3"/>
  <c r="J18" i="3"/>
  <c r="H18" i="3"/>
  <c r="F18" i="3"/>
  <c r="K17" i="3"/>
  <c r="J17" i="3"/>
  <c r="H17" i="3"/>
  <c r="F17" i="3"/>
  <c r="K16" i="3"/>
  <c r="J16" i="3"/>
  <c r="H16" i="3"/>
  <c r="F16" i="3"/>
  <c r="L16" i="3" s="1"/>
  <c r="K15" i="3"/>
  <c r="J15" i="3"/>
  <c r="H15" i="3"/>
  <c r="F15" i="3"/>
  <c r="K14" i="3"/>
  <c r="J14" i="3"/>
  <c r="H14" i="3"/>
  <c r="F14" i="3"/>
  <c r="K13" i="3"/>
  <c r="J13" i="3"/>
  <c r="H13" i="3"/>
  <c r="F13" i="3"/>
  <c r="K12" i="3"/>
  <c r="J12" i="3"/>
  <c r="H12" i="3"/>
  <c r="F12" i="3"/>
  <c r="K11" i="3"/>
  <c r="J11" i="3"/>
  <c r="H11" i="3"/>
  <c r="F11" i="3"/>
  <c r="K10" i="3"/>
  <c r="H10" i="3"/>
  <c r="F10" i="3"/>
  <c r="L10" i="3" s="1"/>
  <c r="K9" i="3"/>
  <c r="H9" i="3"/>
  <c r="F9" i="3"/>
  <c r="L9" i="3" s="1"/>
  <c r="K8" i="3"/>
  <c r="H8" i="3"/>
  <c r="F8" i="3"/>
  <c r="K7" i="3"/>
  <c r="H7" i="3"/>
  <c r="F7" i="3"/>
  <c r="L7" i="3" s="1"/>
  <c r="K6" i="3"/>
  <c r="H6" i="3"/>
  <c r="F6" i="3"/>
  <c r="H13" i="2"/>
  <c r="I12" i="2"/>
  <c r="J12" i="2" s="1"/>
  <c r="J6" i="2" s="1"/>
  <c r="I5" i="2" s="1"/>
  <c r="J5" i="2" s="1"/>
  <c r="I10" i="2"/>
  <c r="I9" i="2"/>
  <c r="I8" i="2"/>
  <c r="L28" i="3" l="1"/>
  <c r="L6" i="3"/>
  <c r="L18" i="3"/>
  <c r="L33" i="3"/>
  <c r="L30" i="3"/>
  <c r="L29" i="3"/>
  <c r="L23" i="3"/>
  <c r="L15" i="3"/>
  <c r="K63" i="5"/>
  <c r="L32" i="3"/>
  <c r="F91" i="3"/>
  <c r="E8" i="2" s="1"/>
  <c r="F8" i="2" s="1"/>
  <c r="K18" i="5"/>
  <c r="K17" i="5"/>
  <c r="E30" i="5"/>
  <c r="F30" i="5" s="1"/>
  <c r="L8" i="3"/>
  <c r="H144" i="3"/>
  <c r="H151" i="3" s="1"/>
  <c r="G12" i="2" s="1"/>
  <c r="H12" i="2" s="1"/>
  <c r="L12" i="2" s="1"/>
  <c r="K65" i="5"/>
  <c r="H65" i="5"/>
  <c r="L65" i="5" s="1"/>
  <c r="K105" i="5"/>
  <c r="L31" i="5"/>
  <c r="L118" i="3"/>
  <c r="F118" i="3"/>
  <c r="E10" i="2" s="1"/>
  <c r="F10" i="2" s="1"/>
  <c r="K15" i="5"/>
  <c r="L110" i="5"/>
  <c r="J115" i="5"/>
  <c r="G22" i="4" s="1"/>
  <c r="I49" i="5" s="1"/>
  <c r="J49" i="5" s="1"/>
  <c r="J50" i="5" s="1"/>
  <c r="G11" i="4" s="1"/>
  <c r="L75" i="5"/>
  <c r="L111" i="5"/>
  <c r="F13" i="5"/>
  <c r="F19" i="5" s="1"/>
  <c r="K13" i="5"/>
  <c r="K39" i="5"/>
  <c r="F39" i="5"/>
  <c r="K30" i="5"/>
  <c r="H67" i="5"/>
  <c r="F14" i="4" s="1"/>
  <c r="L63" i="5"/>
  <c r="L74" i="5"/>
  <c r="L77" i="5"/>
  <c r="J48" i="3"/>
  <c r="I7" i="2" s="1"/>
  <c r="I6" i="2" s="1"/>
  <c r="L25" i="3"/>
  <c r="K5" i="5"/>
  <c r="L16" i="5"/>
  <c r="H36" i="5"/>
  <c r="F8" i="4" s="1"/>
  <c r="K31" i="5"/>
  <c r="K32" i="5"/>
  <c r="K34" i="5"/>
  <c r="K35" i="5"/>
  <c r="F89" i="5"/>
  <c r="E18" i="4" s="1"/>
  <c r="K87" i="5"/>
  <c r="K104" i="5"/>
  <c r="K48" i="3"/>
  <c r="L17" i="3"/>
  <c r="L19" i="3"/>
  <c r="L20" i="3"/>
  <c r="L21" i="3"/>
  <c r="H132" i="3"/>
  <c r="G11" i="2" s="1"/>
  <c r="H11" i="2" s="1"/>
  <c r="J151" i="3"/>
  <c r="K9" i="5"/>
  <c r="K24" i="5"/>
  <c r="J32" i="5"/>
  <c r="L32" i="5" s="1"/>
  <c r="L35" i="5"/>
  <c r="K64" i="5"/>
  <c r="H77" i="5"/>
  <c r="H78" i="5" s="1"/>
  <c r="F16" i="4" s="1"/>
  <c r="K86" i="5"/>
  <c r="K98" i="5"/>
  <c r="K99" i="5"/>
  <c r="F104" i="5"/>
  <c r="L112" i="5"/>
  <c r="L113" i="5"/>
  <c r="K113" i="5"/>
  <c r="L91" i="3"/>
  <c r="J78" i="5"/>
  <c r="G16" i="4" s="1"/>
  <c r="L87" i="5"/>
  <c r="E94" i="5"/>
  <c r="F94" i="5" s="1"/>
  <c r="L94" i="5" s="1"/>
  <c r="F132" i="3"/>
  <c r="E11" i="2" s="1"/>
  <c r="K14" i="5"/>
  <c r="K22" i="5"/>
  <c r="J27" i="5"/>
  <c r="G7" i="4" s="1"/>
  <c r="L64" i="5"/>
  <c r="K74" i="5"/>
  <c r="J101" i="5"/>
  <c r="G20" i="4" s="1"/>
  <c r="I44" i="5" s="1"/>
  <c r="J44" i="5" s="1"/>
  <c r="F106" i="5"/>
  <c r="L106" i="5" s="1"/>
  <c r="K110" i="5"/>
  <c r="K112" i="5"/>
  <c r="J121" i="5"/>
  <c r="G23" i="4" s="1"/>
  <c r="I54" i="5" s="1"/>
  <c r="J54" i="5" s="1"/>
  <c r="L11" i="3"/>
  <c r="L12" i="3"/>
  <c r="L13" i="3"/>
  <c r="L14" i="3"/>
  <c r="L22" i="3"/>
  <c r="L24" i="3"/>
  <c r="L26" i="3"/>
  <c r="L27" i="3"/>
  <c r="L35" i="3"/>
  <c r="F104" i="3"/>
  <c r="E9" i="2" s="1"/>
  <c r="F9" i="2" s="1"/>
  <c r="L144" i="3"/>
  <c r="L151" i="3" s="1"/>
  <c r="K156" i="3"/>
  <c r="K16" i="5"/>
  <c r="L17" i="5"/>
  <c r="H27" i="5"/>
  <c r="F7" i="4" s="1"/>
  <c r="J60" i="5"/>
  <c r="G13" i="4" s="1"/>
  <c r="K82" i="5"/>
  <c r="I88" i="5"/>
  <c r="K88" i="5" s="1"/>
  <c r="L86" i="5"/>
  <c r="K111" i="5"/>
  <c r="E120" i="5"/>
  <c r="K120" i="5" s="1"/>
  <c r="L33" i="5"/>
  <c r="L76" i="5"/>
  <c r="E11" i="1"/>
  <c r="J31" i="2"/>
  <c r="L14" i="5"/>
  <c r="H60" i="5"/>
  <c r="F13" i="4" s="1"/>
  <c r="L13" i="2"/>
  <c r="T13" i="2" s="1"/>
  <c r="E29" i="1" s="1"/>
  <c r="H5" i="4"/>
  <c r="L104" i="3"/>
  <c r="L13" i="5"/>
  <c r="E100" i="5"/>
  <c r="H101" i="5"/>
  <c r="F20" i="4" s="1"/>
  <c r="G44" i="5" s="1"/>
  <c r="H44" i="5" s="1"/>
  <c r="L18" i="5"/>
  <c r="L118" i="5"/>
  <c r="K13" i="2"/>
  <c r="H104" i="3"/>
  <c r="G9" i="2" s="1"/>
  <c r="H9" i="2" s="1"/>
  <c r="H118" i="3"/>
  <c r="G10" i="2" s="1"/>
  <c r="H10" i="2" s="1"/>
  <c r="H156" i="3"/>
  <c r="H163" i="3" s="1"/>
  <c r="K25" i="5"/>
  <c r="F83" i="5"/>
  <c r="L81" i="5"/>
  <c r="E114" i="5"/>
  <c r="L25" i="5"/>
  <c r="L22" i="5"/>
  <c r="L39" i="5"/>
  <c r="L5" i="5"/>
  <c r="L30" i="5"/>
  <c r="K33" i="5"/>
  <c r="E59" i="5"/>
  <c r="K93" i="5"/>
  <c r="K94" i="5"/>
  <c r="L99" i="5"/>
  <c r="H107" i="5"/>
  <c r="F21" i="4" s="1"/>
  <c r="G48" i="5" s="1"/>
  <c r="H48" i="5" s="1"/>
  <c r="H50" i="5" s="1"/>
  <c r="F11" i="4" s="1"/>
  <c r="H91" i="3"/>
  <c r="G8" i="2" s="1"/>
  <c r="H8" i="2" s="1"/>
  <c r="L132" i="3"/>
  <c r="L10" i="5"/>
  <c r="J15" i="5"/>
  <c r="J19" i="5" s="1"/>
  <c r="G6" i="4" s="1"/>
  <c r="F24" i="5"/>
  <c r="L93" i="5"/>
  <c r="F120" i="5"/>
  <c r="L120" i="5" s="1"/>
  <c r="J95" i="5"/>
  <c r="G19" i="4" s="1"/>
  <c r="F48" i="3"/>
  <c r="E7" i="2" s="1"/>
  <c r="L9" i="5"/>
  <c r="K26" i="5"/>
  <c r="K70" i="5"/>
  <c r="F78" i="5"/>
  <c r="L82" i="5"/>
  <c r="K92" i="5"/>
  <c r="L104" i="5"/>
  <c r="L156" i="3"/>
  <c r="L163" i="3" s="1"/>
  <c r="L6" i="5"/>
  <c r="E4" i="4"/>
  <c r="H4" i="4" s="1"/>
  <c r="H19" i="5"/>
  <c r="F6" i="4" s="1"/>
  <c r="K23" i="5"/>
  <c r="F26" i="5"/>
  <c r="L26" i="5" s="1"/>
  <c r="F36" i="5"/>
  <c r="F40" i="5"/>
  <c r="K58" i="5"/>
  <c r="F71" i="5"/>
  <c r="L70" i="5"/>
  <c r="L92" i="5"/>
  <c r="L98" i="5"/>
  <c r="F105" i="5"/>
  <c r="L105" i="5" s="1"/>
  <c r="H48" i="3"/>
  <c r="G7" i="2" s="1"/>
  <c r="L23" i="5"/>
  <c r="L58" i="5"/>
  <c r="J67" i="5"/>
  <c r="G14" i="4" s="1"/>
  <c r="K76" i="5"/>
  <c r="K81" i="5"/>
  <c r="L119" i="5"/>
  <c r="E66" i="5"/>
  <c r="F95" i="5"/>
  <c r="K118" i="5"/>
  <c r="K119" i="5"/>
  <c r="H95" i="5"/>
  <c r="F19" i="4" s="1"/>
  <c r="H121" i="5"/>
  <c r="F23" i="4" s="1"/>
  <c r="G54" i="5" s="1"/>
  <c r="H54" i="5" s="1"/>
  <c r="K12" i="2" l="1"/>
  <c r="K11" i="2"/>
  <c r="K9" i="2"/>
  <c r="L48" i="3"/>
  <c r="F11" i="2"/>
  <c r="L11" i="2" s="1"/>
  <c r="J88" i="5"/>
  <c r="J36" i="5"/>
  <c r="G8" i="4" s="1"/>
  <c r="F107" i="5"/>
  <c r="E21" i="4" s="1"/>
  <c r="F121" i="5"/>
  <c r="E23" i="4" s="1"/>
  <c r="F66" i="5"/>
  <c r="K66" i="5"/>
  <c r="E9" i="4"/>
  <c r="H9" i="4" s="1"/>
  <c r="L40" i="5"/>
  <c r="L24" i="5"/>
  <c r="F27" i="5"/>
  <c r="L19" i="5"/>
  <c r="E6" i="4"/>
  <c r="H6" i="4" s="1"/>
  <c r="K114" i="5"/>
  <c r="F114" i="5"/>
  <c r="L121" i="5"/>
  <c r="L15" i="5"/>
  <c r="K59" i="5"/>
  <c r="F59" i="5"/>
  <c r="G53" i="5"/>
  <c r="H53" i="5" s="1"/>
  <c r="H55" i="5" s="1"/>
  <c r="F12" i="4" s="1"/>
  <c r="G43" i="5"/>
  <c r="H43" i="5" s="1"/>
  <c r="H45" i="5" s="1"/>
  <c r="F10" i="4" s="1"/>
  <c r="K7" i="2"/>
  <c r="E6" i="2"/>
  <c r="F6" i="2" s="1"/>
  <c r="E5" i="2" s="1"/>
  <c r="F5" i="2" s="1"/>
  <c r="F7" i="2"/>
  <c r="K100" i="5"/>
  <c r="F100" i="5"/>
  <c r="L10" i="2"/>
  <c r="L8" i="2"/>
  <c r="G6" i="2"/>
  <c r="H6" i="2" s="1"/>
  <c r="G5" i="2" s="1"/>
  <c r="H5" i="2" s="1"/>
  <c r="H7" i="2"/>
  <c r="I53" i="5"/>
  <c r="J53" i="5" s="1"/>
  <c r="J55" i="5" s="1"/>
  <c r="G12" i="4" s="1"/>
  <c r="I43" i="5"/>
  <c r="J43" i="5" s="1"/>
  <c r="J45" i="5" s="1"/>
  <c r="G10" i="4" s="1"/>
  <c r="L83" i="5"/>
  <c r="E17" i="4"/>
  <c r="H17" i="4" s="1"/>
  <c r="K10" i="2"/>
  <c r="K8" i="2"/>
  <c r="L36" i="5"/>
  <c r="E8" i="4"/>
  <c r="L95" i="5"/>
  <c r="E19" i="4"/>
  <c r="E15" i="4"/>
  <c r="H15" i="4" s="1"/>
  <c r="L71" i="5"/>
  <c r="L78" i="5"/>
  <c r="E16" i="4"/>
  <c r="H16" i="4" s="1"/>
  <c r="L9" i="2"/>
  <c r="L7" i="2" l="1"/>
  <c r="L6" i="2" s="1"/>
  <c r="K5" i="2" s="1"/>
  <c r="H8" i="4"/>
  <c r="L107" i="5"/>
  <c r="L88" i="5"/>
  <c r="J89" i="5"/>
  <c r="L27" i="5"/>
  <c r="E7" i="4"/>
  <c r="H7" i="4" s="1"/>
  <c r="E53" i="5"/>
  <c r="E43" i="5"/>
  <c r="H19" i="4"/>
  <c r="L100" i="5"/>
  <c r="F101" i="5"/>
  <c r="E48" i="5"/>
  <c r="H21" i="4"/>
  <c r="E54" i="5"/>
  <c r="H23" i="4"/>
  <c r="F31" i="2"/>
  <c r="L5" i="2"/>
  <c r="L31" i="2" s="1"/>
  <c r="E4" i="1"/>
  <c r="E7" i="1" s="1"/>
  <c r="K6" i="2"/>
  <c r="L114" i="5"/>
  <c r="F115" i="5"/>
  <c r="E8" i="1"/>
  <c r="H31" i="2"/>
  <c r="L59" i="5"/>
  <c r="F60" i="5"/>
  <c r="L66" i="5"/>
  <c r="F67" i="5"/>
  <c r="G18" i="4" l="1"/>
  <c r="H18" i="4" s="1"/>
  <c r="L89" i="5"/>
  <c r="E21" i="1"/>
  <c r="K48" i="5"/>
  <c r="F48" i="5"/>
  <c r="E20" i="4"/>
  <c r="L101" i="5"/>
  <c r="E19" i="1"/>
  <c r="L67" i="5"/>
  <c r="E14" i="4"/>
  <c r="H14" i="4" s="1"/>
  <c r="F43" i="5"/>
  <c r="K43" i="5"/>
  <c r="E13" i="4"/>
  <c r="H13" i="4" s="1"/>
  <c r="L60" i="5"/>
  <c r="F53" i="5"/>
  <c r="K53" i="5"/>
  <c r="E9" i="1"/>
  <c r="E10" i="1" s="1"/>
  <c r="E16" i="1"/>
  <c r="F54" i="5"/>
  <c r="L54" i="5" s="1"/>
  <c r="K54" i="5"/>
  <c r="L115" i="5"/>
  <c r="E22" i="4"/>
  <c r="E12" i="1" l="1"/>
  <c r="E13" i="1"/>
  <c r="E20" i="1"/>
  <c r="F55" i="5"/>
  <c r="L53" i="5"/>
  <c r="L43" i="5"/>
  <c r="H20" i="4"/>
  <c r="E44" i="5"/>
  <c r="L48" i="5"/>
  <c r="H22" i="4"/>
  <c r="E49" i="5"/>
  <c r="E22" i="1" l="1"/>
  <c r="L55" i="5"/>
  <c r="E12" i="4"/>
  <c r="H12" i="4" s="1"/>
  <c r="F44" i="5"/>
  <c r="K44" i="5"/>
  <c r="K49" i="5"/>
  <c r="F49" i="5"/>
  <c r="E23" i="1" l="1"/>
  <c r="L44" i="5"/>
  <c r="F45" i="5"/>
  <c r="L49" i="5"/>
  <c r="F50" i="5"/>
  <c r="L50" i="5" l="1"/>
  <c r="E11" i="4"/>
  <c r="H11" i="4" s="1"/>
  <c r="E24" i="1"/>
  <c r="E25" i="1" s="1"/>
  <c r="L45" i="5"/>
  <c r="E10" i="4"/>
  <c r="H10" i="4" s="1"/>
  <c r="E26" i="1" l="1"/>
  <c r="E27" i="1" l="1"/>
  <c r="E28" i="1" s="1"/>
  <c r="E30" i="1" s="1"/>
</calcChain>
</file>

<file path=xl/sharedStrings.xml><?xml version="1.0" encoding="utf-8"?>
<sst xmlns="http://schemas.openxmlformats.org/spreadsheetml/2006/main" count="2389" uniqueCount="687">
  <si>
    <t>58A1D52B842818C17F93E002B2809059BF65B8C42018EB5D43F00D96321</t>
  </si>
  <si>
    <t>기   타    경   비</t>
  </si>
  <si>
    <t>준공청소    M2  공통 2-11-3   ( 호표 2 )</t>
  </si>
  <si>
    <t>흡음텍스 해체    M2  유지 3-2-2   ( 호표 14 )</t>
  </si>
  <si>
    <t>수술실 1~4, 외래수술실 철거부 마감, 물품보관실 천정공사</t>
  </si>
  <si>
    <t>마취시간&amp; 타이머</t>
  </si>
  <si>
    <t>호표 9</t>
  </si>
  <si>
    <t>20 A</t>
  </si>
  <si>
    <t>25 A</t>
  </si>
  <si>
    <t>자재 12</t>
  </si>
  <si>
    <t>계 * 6%</t>
  </si>
  <si>
    <t>공종구분명</t>
  </si>
  <si>
    <t>풍량조절댐퍼</t>
  </si>
  <si>
    <t>노임계수</t>
  </si>
  <si>
    <t>자재 2</t>
  </si>
  <si>
    <t>비닐 천막</t>
  </si>
  <si>
    <t>합    계</t>
  </si>
  <si>
    <t>품목구분</t>
  </si>
  <si>
    <t>자재 13</t>
  </si>
  <si>
    <t>자재 5</t>
  </si>
  <si>
    <t>단  가</t>
  </si>
  <si>
    <t>010201</t>
  </si>
  <si>
    <t>적용단가</t>
  </si>
  <si>
    <t>돼지본드</t>
  </si>
  <si>
    <t>호표 6</t>
  </si>
  <si>
    <t>차압 측정</t>
  </si>
  <si>
    <t>혼합건설폐기물</t>
  </si>
  <si>
    <t>물자614</t>
  </si>
  <si>
    <t>일위대가+자재</t>
  </si>
  <si>
    <t>6 FUNC</t>
  </si>
  <si>
    <t>자재 1</t>
  </si>
  <si>
    <t>복강경 펜던트</t>
  </si>
  <si>
    <t>공사구분</t>
  </si>
  <si>
    <t>자재 8</t>
  </si>
  <si>
    <t>자재 14</t>
  </si>
  <si>
    <t>노임구분</t>
  </si>
  <si>
    <t>자재 20</t>
  </si>
  <si>
    <t>번  호</t>
  </si>
  <si>
    <t>JUK3</t>
  </si>
  <si>
    <t>거래가격</t>
  </si>
  <si>
    <t>용접개소</t>
  </si>
  <si>
    <t>확정내역</t>
  </si>
  <si>
    <t>1337</t>
  </si>
  <si>
    <t>노무비의3%</t>
  </si>
  <si>
    <t>5. 제경비</t>
  </si>
  <si>
    <t xml:space="preserve"> 매입형 </t>
  </si>
  <si>
    <t>UTP 8P</t>
  </si>
  <si>
    <t>560∅ * 5.5kw</t>
  </si>
  <si>
    <t>퍼티, 319퍼티, 회색</t>
  </si>
  <si>
    <t>SGP - 500*500</t>
  </si>
  <si>
    <t>건강보험료 * 12.95%</t>
  </si>
  <si>
    <t>5. 수술실 간호사 호출장치</t>
  </si>
  <si>
    <t>기   계    경   비</t>
  </si>
  <si>
    <t>58A1D5272A2A1850B57BD014892C3C59BF65B8C42018EB5D43F00D96321</t>
  </si>
  <si>
    <t>58A025530723185936B2C0878A211C59BF65B8C42018EB5D43F00D96321</t>
  </si>
  <si>
    <t>58A1D53B1026188E3858C009C3183059BF65B8C42018EB5D43F00D96321</t>
  </si>
  <si>
    <t>58A1D53B1026188E3858C0083C886E59BF65B8C42018EB5D43F00D96321</t>
  </si>
  <si>
    <t>58A1D52AFD2318DECCFC404AE29F9859BF65B8C42018EB5D43F00D96321</t>
  </si>
  <si>
    <t>덕트 설치 노무비</t>
  </si>
  <si>
    <t>수술실내부 보양</t>
  </si>
  <si>
    <t xml:space="preserve"> 특별제작형/2CH </t>
  </si>
  <si>
    <t>덕트풍량 분포측정</t>
  </si>
  <si>
    <t>전기 히팅 코일</t>
  </si>
  <si>
    <t>공통 2-11-3</t>
  </si>
  <si>
    <t>10RT용</t>
  </si>
  <si>
    <t>010202</t>
  </si>
  <si>
    <t>후렉시블</t>
  </si>
  <si>
    <t>AHU-01</t>
  </si>
  <si>
    <t>유통물가</t>
  </si>
  <si>
    <t>호표 16</t>
  </si>
  <si>
    <t>노 무 비</t>
  </si>
  <si>
    <t>Line Distributor</t>
  </si>
  <si>
    <t>010106 수술실 TAB 공사</t>
  </si>
  <si>
    <t>010101  공조설비보강공사</t>
  </si>
  <si>
    <t>010202  관급자재비-관급자</t>
  </si>
  <si>
    <t>010104 의료IT 시설공사</t>
  </si>
  <si>
    <t>0102  ■■ 관급자재비-관급자</t>
  </si>
  <si>
    <t>롤러칠 2회, G.B.면(줄퍼티)</t>
  </si>
  <si>
    <t>0101  ■■ 공조설비보강공사</t>
  </si>
  <si>
    <t>[ 합           계 ]</t>
  </si>
  <si>
    <t>010105 수술실 간호사 호출장치</t>
  </si>
  <si>
    <t>혼합건설폐기물 상차비 및 운반비</t>
  </si>
  <si>
    <t>철거, 설치 (휴일 및 야간할증)</t>
  </si>
  <si>
    <t>XXXX-XXXX-XXXXXXXXX</t>
  </si>
  <si>
    <t>구        성        비</t>
  </si>
  <si>
    <t>붓칠 2회, G.B.면(줄퍼티)</t>
  </si>
  <si>
    <t>(직접인건비+제경비) *10%</t>
  </si>
  <si>
    <t>내부, 2회, 친환경페인트(진품)</t>
  </si>
  <si>
    <t>GERFLOR WELDING ROD</t>
  </si>
  <si>
    <t>이 Sheet는 수정하지 마십시요</t>
  </si>
  <si>
    <t>[ 소          계 ]</t>
  </si>
  <si>
    <t>항바이러스 전도성 시트 말아올림</t>
  </si>
  <si>
    <t>FILTER 4TYPE. 25A</t>
  </si>
  <si>
    <t>이              윤</t>
  </si>
  <si>
    <t>(재료비+노무비) * 5.2%</t>
  </si>
  <si>
    <t>폐기물처리. 수술실 청결청소 외</t>
  </si>
  <si>
    <t>순   공   사   원   가</t>
  </si>
  <si>
    <t>장비설, 3단 지지대 제작설치</t>
  </si>
  <si>
    <t>RS-485,프로그램, 배선포함</t>
  </si>
  <si>
    <t xml:space="preserve"> [ 합          계 ]</t>
  </si>
  <si>
    <t>SHUT-OFF VALVE</t>
  </si>
  <si>
    <t>퍼티, 319퍼티, 백색</t>
  </si>
  <si>
    <t>58A1D52AFD2318DECCFC404B8862605F84858C93261852EDD9A0C7B05A97FF8802F5</t>
  </si>
  <si>
    <t>58A025530723185936B2D0AD8CF09C587AF58A0624187B1E929002A8517ECB9B2BEA</t>
  </si>
  <si>
    <t>58A1C5C3C52F18FDDFD380D054E3BA5F849594AD2E18AA8599A08198A56002968B35</t>
  </si>
  <si>
    <t>58A1C5C3C52F18FDDFD380D054E3B8587AF58A0624187B1E929002A8517ECB9B2814</t>
  </si>
  <si>
    <t>58A1C5C3C52F18FDDFD380D054E3BA5F849594AD2E18AA8599A08198A56002968B33</t>
  </si>
  <si>
    <t>58A1C5C3C52F18FDDFD380D054E3B85F849594AD2E18AA8599A08198A56002968B37</t>
  </si>
  <si>
    <t>58A1D52B842818C17F93E002B28090587AF58A0624187B1E929002A8517ECB9B2BEA</t>
  </si>
  <si>
    <t>58A1D53B1026188E3858C0083EB4BB5F84858C922518C01B38706CF1F35CEC7BDE24</t>
  </si>
  <si>
    <t>58A1D52AFD2318DECCFC404B8862605F84858C922518C01B38706CF1F35CEC7BDFCD</t>
  </si>
  <si>
    <t>58A025530723185936B2C0878A211C587AF58A0624187B1E929002A8517ECB9B2BEA</t>
  </si>
  <si>
    <t>58A1C5C3C52F18FDDFD380D054E3BA5F849594AD2E18AA8599A08198A56002968A28</t>
  </si>
  <si>
    <t>58A1C5C3C52F18FDDFD380D054E3B85F849594AD2E18AA8599A08198A56002968B35</t>
  </si>
  <si>
    <t>58A1C5C3C52F18FDDFD380D054E3B9587AF58A0624187B1E929002A8517ECB9B2814</t>
  </si>
  <si>
    <t>58A1D5272A2A1850B57BE03B92D1365F84858C93261852EDD9A0C7B05A97FF8802F5</t>
  </si>
  <si>
    <t>58A1D5272A2A1850B57BE03B92D1365F84858C93261852333210BF239D5FA1CBCCCE</t>
  </si>
  <si>
    <t>58A1253AEB2F18D39EA5A06C5EB9A9587AF58A0624187B1E929002A8517ECB9B2BEA</t>
  </si>
  <si>
    <t>직접노무비 * 2.3%</t>
  </si>
  <si>
    <t>58A1D52B842818C17F93E002B28090587AF58A0624187B1E929002A8517ECB9B2932</t>
  </si>
  <si>
    <t>58A1D5272A2A1850B57BE03B92D1365F84858C922518C01B38706CF1F35CEC7BDE24</t>
  </si>
  <si>
    <t>58A1F5778B2E1854B956E0637FD7655F849594AC2C184A95D9D066D81369A7F7148C</t>
  </si>
  <si>
    <t>58A1C5C3C52F18FDDFD380D054E3BA587AF58A0624187B1E929002A8517ECB9B2BEA</t>
  </si>
  <si>
    <t>58A1253AEE2B18709471B08688F087587AF58A0624187B1E929002A8517ECB9B2BEA</t>
  </si>
  <si>
    <t>58A1D52AFD2318DECCFC404AE29F98587AF58A0624187B1E929002A8517ECB9B2BEA</t>
  </si>
  <si>
    <t>58A025530723185936B2D0AD8CF09C587AF58A0624187B1E929002A8517ECB9B2814</t>
  </si>
  <si>
    <t>바탕만들기+낙서방지용 페인트칠(재료비 미포함)  롤러칠 2회, G.B.면(줄퍼티)  M2  건축 11-2-9   ( 호표 9 )</t>
  </si>
  <si>
    <t>바탕만들기+걸레받이용 페인트칠(재료비 미포함)  붓칠 2회, G.B.면(줄퍼티)  M2  건축 11-2-10   ( 호표 7 )</t>
  </si>
  <si>
    <t>석고보드면 바탕만들기  줄퍼티 노무비  M2  건축 11-1-2   ( 호표 16 )</t>
  </si>
  <si>
    <t>010202591E35027E2E18B23C1F90048073498E40395F</t>
  </si>
  <si>
    <t>ASLD1  2.640 x 2.700 = 7.128  EA     ( 호표 6 )</t>
  </si>
  <si>
    <t>수성페인트 롤러칠  2회 노무비  M2  건축 11-2-2   ( 호표 19 )</t>
  </si>
  <si>
    <t>전도성 비닐계시트 깔기  SIZE : T=2㎜,W=2M,L=20M  M2     ( 호표 3 )</t>
  </si>
  <si>
    <t>항바이러스 비닐계시트 깔기  SIZE : T=2㎜,W=2M,L=20M  M2     ( 호표 4 )</t>
  </si>
  <si>
    <t>전도성 비닐시트 말아올림  SIZE : H:100mm, T:2mm  M     ( 호표 5 )</t>
  </si>
  <si>
    <t>방재실 자동제어 PC연동</t>
  </si>
  <si>
    <t>BALL TYPE 15A</t>
  </si>
  <si>
    <t>COPPER ELBOW</t>
  </si>
  <si>
    <t xml:space="preserve"> 수술실 ARM S/W</t>
  </si>
  <si>
    <t>수술실 공사후 청소시행</t>
  </si>
  <si>
    <t>고  용  보  험  료</t>
  </si>
  <si>
    <t>산  재  보  험  료</t>
  </si>
  <si>
    <t>줄퍼티(20년 품셈 기준)</t>
  </si>
  <si>
    <t>O.N.A.V.S.CO2</t>
  </si>
  <si>
    <t>바탕만들기+수성페인트 롤러칠(재료비 미포함)  내부 2회, G.B.면 올퍼티, 친환경  M2  건축 11-1-2,-2-2   ( 호표 8 )</t>
  </si>
  <si>
    <t>전도성  MIPOLAM ELEGANCE EL5,T=2㎜,W=2M,L=20M</t>
  </si>
  <si>
    <t xml:space="preserve"> 수술실 주수신기</t>
  </si>
  <si>
    <t xml:space="preserve"> 통신케이블공 </t>
  </si>
  <si>
    <t>아연각 50*30</t>
  </si>
  <si>
    <t>금  액</t>
  </si>
  <si>
    <t>할증적용</t>
  </si>
  <si>
    <t>DX COIL</t>
  </si>
  <si>
    <t>자재 16</t>
  </si>
  <si>
    <t>손료저장</t>
  </si>
  <si>
    <t>0-15</t>
  </si>
  <si>
    <t>노임 2</t>
  </si>
  <si>
    <t>호표 19</t>
  </si>
  <si>
    <t>직접노무비 * 3.545%</t>
  </si>
  <si>
    <t>10,000 m2 이하</t>
  </si>
  <si>
    <t>PRE FILTER 외</t>
  </si>
  <si>
    <t>3WAY AUTOMATIC</t>
  </si>
  <si>
    <t>공   급    가   액</t>
  </si>
  <si>
    <t>WALL OUTLET 교체</t>
  </si>
  <si>
    <t>공조기 OA 필터 챔버</t>
  </si>
  <si>
    <t>Shielded 5KVA</t>
  </si>
  <si>
    <t>AIR REGULTOR</t>
  </si>
  <si>
    <t>COPPER SOCKET</t>
  </si>
  <si>
    <t>4. 의료IT 시설공사</t>
  </si>
  <si>
    <t>운전용 판넬 및 2차측 전원</t>
  </si>
  <si>
    <t>부  가  가  치  세</t>
  </si>
  <si>
    <t>CONTROL PANEL</t>
  </si>
  <si>
    <t>AFTER COOLER</t>
  </si>
  <si>
    <t>FFU 브로워 팬 교체</t>
  </si>
  <si>
    <t>58A1D52AFD2318DECCFC404AE29F98</t>
  </si>
  <si>
    <t>58A1C5C3C52F18FDDFD380D054E3BA</t>
  </si>
  <si>
    <t>58A1D5272A2A1850B57BD014892C3C</t>
  </si>
  <si>
    <t>58A1253AEB2F18D39EA5A06C5EB9A9</t>
  </si>
  <si>
    <t>59BF65B8C42018EB5D43F00D96321</t>
  </si>
  <si>
    <t>58A1C5C3C52F18FDDFD380D054E3B9</t>
  </si>
  <si>
    <t>GERFLOR MIPOLAM ELEGANCE EL5</t>
  </si>
  <si>
    <t>58A1D5272A2A1850B57BF0C3CA814D</t>
  </si>
  <si>
    <t>58A1D5272A2A1850B57BE03B92D136</t>
  </si>
  <si>
    <t>58A025530723185936B2D0AD8CF09C</t>
  </si>
  <si>
    <t>58A1D52B842818C17FCF00DFCF318E</t>
  </si>
  <si>
    <t>58A1D52AFD2318DECCFC40483467C2</t>
  </si>
  <si>
    <t>58A1D52B842818C17F93E002B28090</t>
  </si>
  <si>
    <t>58A1D53B1026188E3858C0083C886E</t>
  </si>
  <si>
    <t>58A1D52AFD2318DECCFC404B886260</t>
  </si>
  <si>
    <t>58A1F5778B2E1854B956E0637FD765</t>
  </si>
  <si>
    <t>58A1253AEE2B18709471B08688F087</t>
  </si>
  <si>
    <t>58A1253AEE2B184B503B208517DDB0</t>
  </si>
  <si>
    <t>현장정리및청소  보수  M2     ( 호표 1 )</t>
  </si>
  <si>
    <t>58A1253AEE2B184B47A3208C54FB59</t>
  </si>
  <si>
    <t>58A025530723185936B2C0878A211C</t>
  </si>
  <si>
    <t>58A1D53B1026188E3858C0083EB4BB</t>
  </si>
  <si>
    <t>GERFLOR MIPOLAM AMBIANCE ULTRA</t>
  </si>
  <si>
    <t>58A1D53B1026188E3858C009C31830</t>
  </si>
  <si>
    <t>58A1D52B842818C17FCF20882962D2</t>
  </si>
  <si>
    <t>58A1C5C3C52F18FDDFD380D054E3B8</t>
  </si>
  <si>
    <t>손료적용</t>
  </si>
  <si>
    <t>호표 13</t>
  </si>
  <si>
    <t>물자612</t>
  </si>
  <si>
    <t>상위공종</t>
  </si>
  <si>
    <t>디지털 차압계</t>
  </si>
  <si>
    <t>JUK16</t>
  </si>
  <si>
    <t>자재 22</t>
  </si>
  <si>
    <t>JUK19</t>
  </si>
  <si>
    <t>노  무  비</t>
  </si>
  <si>
    <t>자재 6</t>
  </si>
  <si>
    <t>2회 노무비</t>
  </si>
  <si>
    <t>JUK14</t>
  </si>
  <si>
    <t>호표 14</t>
  </si>
  <si>
    <t>TOTAL</t>
  </si>
  <si>
    <t>자재단가적용</t>
  </si>
  <si>
    <t>JUK1</t>
  </si>
  <si>
    <t>시너, KSM6060, 1종</t>
  </si>
  <si>
    <t>일  반  관  리  비</t>
  </si>
  <si>
    <t>건축 11-1-2,-2-2</t>
  </si>
  <si>
    <t>직  접  재  료  비</t>
  </si>
  <si>
    <t>1/8*16/12*25/20</t>
  </si>
  <si>
    <t>16톤 암롤트럭, 30km</t>
  </si>
  <si>
    <t>간  접  노  무  비</t>
  </si>
  <si>
    <t>연질PVC 4Ф, 100M</t>
  </si>
  <si>
    <t>FIRER (PRE,MID)</t>
  </si>
  <si>
    <t>복강경용 펜던트 시스템</t>
  </si>
  <si>
    <t>간  접  재  료  비</t>
  </si>
  <si>
    <t>잡 재료비</t>
  </si>
  <si>
    <t>JUK5</t>
  </si>
  <si>
    <t>소수점처리</t>
  </si>
  <si>
    <t>철거 및 설치</t>
  </si>
  <si>
    <t>재  료  비</t>
  </si>
  <si>
    <t>JUK9</t>
  </si>
  <si>
    <t>JUK11</t>
  </si>
  <si>
    <t>케이블포설</t>
  </si>
  <si>
    <t>JUK12</t>
  </si>
  <si>
    <t>비  고</t>
  </si>
  <si>
    <t>호표 15</t>
  </si>
  <si>
    <t>공종소계</t>
  </si>
  <si>
    <t>JUK13</t>
  </si>
  <si>
    <t>호표 12</t>
  </si>
  <si>
    <t>JUK4</t>
  </si>
  <si>
    <t>항바이러스 비닐계시트 깔기</t>
  </si>
  <si>
    <t>품목코드형식</t>
  </si>
  <si>
    <t>일위대가</t>
  </si>
  <si>
    <t>코  드</t>
  </si>
  <si>
    <t>CM유니온</t>
  </si>
  <si>
    <t>보온테이프</t>
  </si>
  <si>
    <t>HAL2</t>
  </si>
  <si>
    <t>호표 20</t>
  </si>
  <si>
    <t>장비일위</t>
  </si>
  <si>
    <t>등박스 철거</t>
  </si>
  <si>
    <t>서스밴드</t>
  </si>
  <si>
    <t>DAMPER</t>
  </si>
  <si>
    <t>인력품의 2%</t>
  </si>
  <si>
    <t>무균수술실</t>
  </si>
  <si>
    <t>호표 11</t>
  </si>
  <si>
    <t>재 료 비</t>
  </si>
  <si>
    <t>폐기물 처리비</t>
  </si>
  <si>
    <t>AL몰딩 분체</t>
  </si>
  <si>
    <t>호표 10</t>
  </si>
  <si>
    <t>인력품의 3%</t>
  </si>
  <si>
    <t>LED등</t>
  </si>
  <si>
    <t>붓칠, 2회</t>
  </si>
  <si>
    <t>공종레벨</t>
  </si>
  <si>
    <t>호표 8</t>
  </si>
  <si>
    <t>JUK18</t>
  </si>
  <si>
    <t>공기취출구</t>
  </si>
  <si>
    <t>JUK15</t>
  </si>
  <si>
    <t>JUK8</t>
  </si>
  <si>
    <t>JUK2</t>
  </si>
  <si>
    <t>공종코드</t>
  </si>
  <si>
    <t>자재구분</t>
  </si>
  <si>
    <t>흡음텍스 해체</t>
  </si>
  <si>
    <t>시간당작업량</t>
  </si>
  <si>
    <t>경비단가적용</t>
  </si>
  <si>
    <t>공종구분</t>
  </si>
  <si>
    <t>JUK7</t>
  </si>
  <si>
    <t>품셈개요</t>
  </si>
  <si>
    <t>할증저장</t>
  </si>
  <si>
    <t>TTTTT</t>
  </si>
  <si>
    <t>JUK17</t>
  </si>
  <si>
    <t>품목코드</t>
  </si>
  <si>
    <t>향균, 13T</t>
  </si>
  <si>
    <t>2. 소음측정</t>
  </si>
  <si>
    <t>JUK20</t>
  </si>
  <si>
    <t>호표 4</t>
  </si>
  <si>
    <t>호표 1</t>
  </si>
  <si>
    <t>롤러 2회</t>
  </si>
  <si>
    <t>공구손료</t>
  </si>
  <si>
    <t>보통인부</t>
  </si>
  <si>
    <t>호표 3</t>
  </si>
  <si>
    <t>HAL1</t>
  </si>
  <si>
    <t>자재 11</t>
  </si>
  <si>
    <t>장비설치 외</t>
  </si>
  <si>
    <t>배관의5%</t>
  </si>
  <si>
    <t>경    비</t>
  </si>
  <si>
    <t>호표 17</t>
  </si>
  <si>
    <t>250∅</t>
  </si>
  <si>
    <t>AMBIA-2 ARM</t>
  </si>
  <si>
    <t>폐기물  처리비</t>
  </si>
  <si>
    <t>노무비 * 3.56%</t>
  </si>
  <si>
    <t>장비설치용 보강공사</t>
  </si>
  <si>
    <t>COPPER TEE</t>
  </si>
  <si>
    <t>MICRO-PRO</t>
  </si>
  <si>
    <t>O.N.A.V.EVA</t>
  </si>
  <si>
    <t>유지 3-2-2</t>
  </si>
  <si>
    <t>지정폐기물처리비</t>
  </si>
  <si>
    <t>수성페인트 롤러칠</t>
  </si>
  <si>
    <t>경비 할증 계수</t>
  </si>
  <si>
    <t>금      액</t>
  </si>
  <si>
    <t>1L=1.55kg</t>
  </si>
  <si>
    <t>장비별 차단밸브설치</t>
  </si>
  <si>
    <t>경      비</t>
  </si>
  <si>
    <t xml:space="preserve"> 자재비의 3% </t>
  </si>
  <si>
    <t>기  계  경  비</t>
  </si>
  <si>
    <t>3/8*1000</t>
  </si>
  <si>
    <t>재료비 할증 계수</t>
  </si>
  <si>
    <t>수성페인트, 친환경</t>
  </si>
  <si>
    <t>의료용가스 공급장치</t>
  </si>
  <si>
    <t>작 업 부 산 물</t>
  </si>
  <si>
    <t>일위대가내역소수점처리</t>
  </si>
  <si>
    <t>AIR DRYER</t>
  </si>
  <si>
    <t>KYD - HL35K</t>
  </si>
  <si>
    <t>STANDARD</t>
  </si>
  <si>
    <t>원가비목코드</t>
  </si>
  <si>
    <t>내선전공</t>
  </si>
  <si>
    <t>조사가격1</t>
  </si>
  <si>
    <t>현장정리및청소</t>
  </si>
  <si>
    <t>조사가격2</t>
  </si>
  <si>
    <t>준공청소</t>
  </si>
  <si>
    <t>줄퍼티 노무비</t>
  </si>
  <si>
    <t>동테이프</t>
  </si>
  <si>
    <t>자재 9</t>
  </si>
  <si>
    <t>호표 5</t>
  </si>
  <si>
    <t xml:space="preserve"> 통신기사 </t>
  </si>
  <si>
    <t>노임 1</t>
  </si>
  <si>
    <t>자재 18</t>
  </si>
  <si>
    <t>커브포머</t>
  </si>
  <si>
    <t xml:space="preserve"> 노무비</t>
  </si>
  <si>
    <t>자재 3</t>
  </si>
  <si>
    <t>자재 15</t>
  </si>
  <si>
    <t>6. 기술료</t>
  </si>
  <si>
    <t>I.P.S전용</t>
  </si>
  <si>
    <t>자재 25</t>
  </si>
  <si>
    <t>자재 17</t>
  </si>
  <si>
    <t>자재 7</t>
  </si>
  <si>
    <t>JUK10</t>
  </si>
  <si>
    <t>자재 4</t>
  </si>
  <si>
    <t>RJ-45</t>
  </si>
  <si>
    <t>통신설비공사</t>
  </si>
  <si>
    <t>W:20mm</t>
  </si>
  <si>
    <t>조달청가격</t>
  </si>
  <si>
    <t>1583</t>
  </si>
  <si>
    <t>일반공사 직종</t>
  </si>
  <si>
    <t>0102</t>
  </si>
  <si>
    <t>ASLD-1</t>
  </si>
  <si>
    <t>환  경  보  전  비</t>
  </si>
  <si>
    <t>010101수술실 공조설비</t>
  </si>
  <si>
    <t>석고보드면 바탕만들기 재료비</t>
  </si>
  <si>
    <t>평판등 1280*320</t>
  </si>
  <si>
    <t>010106 TAB 공사</t>
  </si>
  <si>
    <t xml:space="preserve"> 자기BOX(납품자재)</t>
  </si>
  <si>
    <t>항바이러스 전도성 시트 깔기</t>
  </si>
  <si>
    <t>총   공   사    비</t>
  </si>
  <si>
    <t>COM Amplifier</t>
  </si>
  <si>
    <t>직접노무비 * 4.5%</t>
  </si>
  <si>
    <t>가습기 전자전극봉 TYPE</t>
  </si>
  <si>
    <t>직접노무비 * 12.6%</t>
  </si>
  <si>
    <t>도      급      액</t>
  </si>
  <si>
    <t>직  접  노  무  비</t>
  </si>
  <si>
    <t>58A1C5C3C52F18FDDFD380D054E3B8587AF58A0624187B1E929002A8517ECB9B2BEA</t>
  </si>
  <si>
    <t>58A1D52AFD2318DECCFC404B8862605F84858C932618523332B0A2BBE27A5339E1F7</t>
  </si>
  <si>
    <t>58A1D52AFD2318DECCFC404AE29F98587AF58A0624187B1E929002A8517ECB9B2932</t>
  </si>
  <si>
    <t>58A1C5C3C52F18FDDFD380D054E3B85F849594AD2E18AA8599A08198A56002968863</t>
  </si>
  <si>
    <t>58A1D53B1026188E3858C0083EB4BB5F84858C922518C01B38706CF1F35CEC7A3881</t>
  </si>
  <si>
    <t>58A1C5C3C52F18FDDFD380D054E3B95F849594AD2E18AA8599A08198A56002968B31</t>
  </si>
  <si>
    <t>58A1D53B1026188E3858C0083C886E587AF58A0624187B1E929002A8517ECB9B2BEA</t>
  </si>
  <si>
    <t>58A1C5C3C52F18FDDFD380D054E3B95F849594AD2E18AA8599A08198A56002968B33</t>
  </si>
  <si>
    <t>58A1C5C3C52F18FDDFD380D054E3B95F849594AD2E18AA8599A08198A56002968A26</t>
  </si>
  <si>
    <t>58A1D53B1026188E3858C0083C886E587AF58A0624187B1E929002A8517ECB9B2932</t>
  </si>
  <si>
    <t>58A1D52B842818C17FCF20882962D25F84858C93261852333210BF239D5FA1CBC852</t>
  </si>
  <si>
    <t>58A1D53B1026188E3858C009C31830587AF58A0624187B1E929002A8517ECB9B2BEA</t>
  </si>
  <si>
    <t>58A025530723185936B2C0878A211C587AF58A0624187B1E929002A8517ECB9B2814</t>
  </si>
  <si>
    <t>58A1D5272A2A1850B57BD014892C3C587AF58A0624187B1E929002A8517ECB9B2932</t>
  </si>
  <si>
    <t>58A1D52AFD2318DECCFC404B8862605F84858F6E27183914E550CC17370B35BE66D3</t>
  </si>
  <si>
    <t>58A1D53B1026188E3858C009C31830587AF58A0624187B1E929002A8517ECB9B2932</t>
  </si>
  <si>
    <t>58A1D5272A2A1850B57BE03B92D1365F84858F6E27183914E550CC17370B35BE66D3</t>
  </si>
  <si>
    <t>58A1C5C3C52F18FDDFD380D054E3BA5F849594AD2E18AA8599A08198A56002968A2A</t>
  </si>
  <si>
    <t>58A1C5C3C52F18FDDFD380D054E3B9587AF58A0624187B1E929002A8517ECB9B2BEA</t>
  </si>
  <si>
    <t>58A1C5C3C52F18FDDFD380D054E3BA587AF58A0624187B1E929002A8517ECB9B2814</t>
  </si>
  <si>
    <t>58A1D5272A2A1850B57BD014892C3C587AF58A0624187B1E929002A8517ECB9B2BEA</t>
  </si>
  <si>
    <t>58A1C5C3C52F18FDDFD380D054E3B85F849594AD2E18AA8599A08198A56002968B33</t>
  </si>
  <si>
    <t>7</t>
  </si>
  <si>
    <t>노무비</t>
  </si>
  <si>
    <t>수량</t>
  </si>
  <si>
    <t>회</t>
  </si>
  <si>
    <t>단위</t>
  </si>
  <si>
    <t>인부</t>
  </si>
  <si>
    <t>식</t>
  </si>
  <si>
    <t>개소</t>
  </si>
  <si>
    <t>인</t>
  </si>
  <si>
    <t>01</t>
  </si>
  <si>
    <t>실</t>
  </si>
  <si>
    <t>적용율</t>
  </si>
  <si>
    <t>LOT</t>
  </si>
  <si>
    <t>BFU</t>
  </si>
  <si>
    <t>㎡</t>
  </si>
  <si>
    <t>환율</t>
  </si>
  <si>
    <t>C7</t>
  </si>
  <si>
    <t/>
  </si>
  <si>
    <t>휠러</t>
  </si>
  <si>
    <t>SET</t>
  </si>
  <si>
    <t>S2</t>
  </si>
  <si>
    <t>CS</t>
  </si>
  <si>
    <t>466</t>
  </si>
  <si>
    <t>도장공</t>
  </si>
  <si>
    <t>C5</t>
  </si>
  <si>
    <t>내장공</t>
  </si>
  <si>
    <t>자재</t>
  </si>
  <si>
    <t>D9</t>
  </si>
  <si>
    <t>AS</t>
  </si>
  <si>
    <t>615</t>
  </si>
  <si>
    <t>C</t>
  </si>
  <si>
    <t>대</t>
  </si>
  <si>
    <t>A3</t>
  </si>
  <si>
    <t>B1</t>
  </si>
  <si>
    <t>DK</t>
  </si>
  <si>
    <t>A1</t>
  </si>
  <si>
    <t>규격</t>
  </si>
  <si>
    <t>B</t>
  </si>
  <si>
    <t>단가명</t>
  </si>
  <si>
    <t>A2</t>
  </si>
  <si>
    <t>TON</t>
  </si>
  <si>
    <t>C4</t>
  </si>
  <si>
    <t>할증</t>
  </si>
  <si>
    <t>kg</t>
  </si>
  <si>
    <t>코킹</t>
  </si>
  <si>
    <t>T</t>
  </si>
  <si>
    <t>A</t>
  </si>
  <si>
    <t>배관공</t>
  </si>
  <si>
    <t>KG</t>
  </si>
  <si>
    <t>R</t>
  </si>
  <si>
    <t>장</t>
  </si>
  <si>
    <t>DJ</t>
  </si>
  <si>
    <t>변수</t>
  </si>
  <si>
    <t>단산</t>
  </si>
  <si>
    <t>견적서</t>
  </si>
  <si>
    <t>시너</t>
  </si>
  <si>
    <t>D4</t>
  </si>
  <si>
    <t>622</t>
  </si>
  <si>
    <t>CB</t>
  </si>
  <si>
    <t>CG</t>
  </si>
  <si>
    <t>DH</t>
  </si>
  <si>
    <t>DB</t>
  </si>
  <si>
    <t>설정</t>
  </si>
  <si>
    <t>개</t>
  </si>
  <si>
    <t>D1</t>
  </si>
  <si>
    <t>실외기</t>
  </si>
  <si>
    <t>C1</t>
  </si>
  <si>
    <t>BS</t>
  </si>
  <si>
    <t>할증율</t>
  </si>
  <si>
    <t>CH</t>
  </si>
  <si>
    <t>일위</t>
  </si>
  <si>
    <t>M</t>
  </si>
  <si>
    <t>S1</t>
  </si>
  <si>
    <t>보수</t>
  </si>
  <si>
    <t>원내역</t>
  </si>
  <si>
    <t>C8</t>
  </si>
  <si>
    <t>볼밸브</t>
  </si>
  <si>
    <t>운반비</t>
  </si>
  <si>
    <t>코드</t>
  </si>
  <si>
    <t>1/2</t>
  </si>
  <si>
    <t>C6</t>
  </si>
  <si>
    <t>D2</t>
  </si>
  <si>
    <t>L</t>
  </si>
  <si>
    <t>B2</t>
  </si>
  <si>
    <t>619</t>
  </si>
  <si>
    <t>D3</t>
  </si>
  <si>
    <t>m</t>
  </si>
  <si>
    <t>M2</t>
  </si>
  <si>
    <t>CA</t>
  </si>
  <si>
    <t>M/D</t>
  </si>
  <si>
    <t>F</t>
  </si>
  <si>
    <t>연마지</t>
  </si>
  <si>
    <t>C2</t>
  </si>
  <si>
    <t>수동식</t>
  </si>
  <si>
    <t>FFU</t>
  </si>
  <si>
    <t>EA</t>
  </si>
  <si>
    <t>퍼티</t>
  </si>
  <si>
    <t>접착재</t>
  </si>
  <si>
    <t>5F849594AD2E18AA8599A08198A56002968A26</t>
  </si>
  <si>
    <t>경량천장철골틀 해체    M2  유지 3-2-3   ( 호표 15 )</t>
  </si>
  <si>
    <t>591E35027E2E18B23C1F90048073498E403950</t>
  </si>
  <si>
    <t>5F849594AD2E18AA8599A08198A56002968863</t>
  </si>
  <si>
    <t>5F84858C93261852EDD9A0C7B05A97FF8802F5</t>
  </si>
  <si>
    <t>591E35027E2E18B23C1F90048073498E40395F</t>
  </si>
  <si>
    <t>5F84858C932618523332B0A2BBE27A5339E1F7</t>
  </si>
  <si>
    <t>587AF58A0624187B1E929002A8517ECB9B2932</t>
  </si>
  <si>
    <t>5F84858F6E27183914E550CC17370B35BE66D3</t>
  </si>
  <si>
    <t>591E35027E2E18B23C1F90048073498E403951</t>
  </si>
  <si>
    <t>5F849594AD2E18AA8599A08198A56002968B35</t>
  </si>
  <si>
    <t>5F84858C93261852333210BF239D5FA1CBCCCE</t>
  </si>
  <si>
    <t>5F849594AD2E18AA8599A08198A56002968A2A</t>
  </si>
  <si>
    <t>5F849594AD2E18AA8599A08198A56002968A28</t>
  </si>
  <si>
    <t>5F849594AC2C184A95D9D066D81369A7F7148C</t>
  </si>
  <si>
    <t>591E35027E2E18B23C1F90048073498E403953</t>
  </si>
  <si>
    <t>591E35027E2E18B23C1F90048073498E40395E</t>
  </si>
  <si>
    <t>항바이러스  AMBIANCE ULTRA,T=2㎜,W=2M,L=20M</t>
  </si>
  <si>
    <t>5F849594AD2E18AA8599A08198A56002968B37</t>
  </si>
  <si>
    <t>591E35027E2E18B23C1F90048073498E403952</t>
  </si>
  <si>
    <t>587AF58A0624187B1E929002A8517ECB9B2BEA</t>
  </si>
  <si>
    <t>5F849594AD2E18AA8599A08198A56002968B33</t>
  </si>
  <si>
    <t>5F84858C922518C01B38706CF1F35CEC7BDFCD</t>
  </si>
  <si>
    <t>5F849594AD2E18AA8599A08198A56002968B31</t>
  </si>
  <si>
    <t>5F84858C93261852333210BF239D5FA1CBC852</t>
  </si>
  <si>
    <t>587AF58A0624187B1E929002A8517ECB9B2814</t>
  </si>
  <si>
    <t>5F84858C922518C01B38706CF1F35CEC7A3881</t>
  </si>
  <si>
    <t>5F84858C922518C01B38706CF1F35CEC7BDE24</t>
  </si>
  <si>
    <t>자재 19</t>
  </si>
  <si>
    <t>자재 24</t>
  </si>
  <si>
    <t xml:space="preserve"> 잡자재비</t>
  </si>
  <si>
    <t>HAL3</t>
  </si>
  <si>
    <t>일반변수</t>
  </si>
  <si>
    <t>소     계</t>
  </si>
  <si>
    <t>호표 7</t>
  </si>
  <si>
    <t>ASLD1</t>
  </si>
  <si>
    <t>자재 10</t>
  </si>
  <si>
    <t>PAGE</t>
  </si>
  <si>
    <t>1168</t>
  </si>
  <si>
    <t>절연행거</t>
  </si>
  <si>
    <t xml:space="preserve"> 통신설비공 </t>
  </si>
  <si>
    <t>직접공사비의</t>
  </si>
  <si>
    <t>10KG</t>
  </si>
  <si>
    <t>노임 3</t>
  </si>
  <si>
    <t>호표 18</t>
  </si>
  <si>
    <t xml:space="preserve"> 공구손료</t>
  </si>
  <si>
    <t>전도성 본드</t>
  </si>
  <si>
    <t>스트롱앙카</t>
  </si>
  <si>
    <t>청정도 측정</t>
  </si>
  <si>
    <t>JUK6</t>
  </si>
  <si>
    <t>온,습도 측정</t>
  </si>
  <si>
    <t>자재 23</t>
  </si>
  <si>
    <t>고유번호</t>
  </si>
  <si>
    <t xml:space="preserve"> 특별제작형 </t>
  </si>
  <si>
    <t>자재 21</t>
  </si>
  <si>
    <t>호표 2</t>
  </si>
  <si>
    <t>인력품의 4%</t>
  </si>
  <si>
    <t>공종+자재</t>
  </si>
  <si>
    <t>전산볼트</t>
  </si>
  <si>
    <t>수성페인트</t>
  </si>
  <si>
    <t>원가계산서 연결금액</t>
  </si>
  <si>
    <t>석고보드면 바탕만들기</t>
  </si>
  <si>
    <t>디퓨져,그릴,루버</t>
  </si>
  <si>
    <t>IT 감시전용 PC</t>
  </si>
  <si>
    <t>붓칠 2회 노무비</t>
  </si>
  <si>
    <t>퇴직  공제  부금비</t>
  </si>
  <si>
    <t>점검구 시설공사</t>
  </si>
  <si>
    <t>23"MONITER</t>
  </si>
  <si>
    <t>KYD - 10HP</t>
  </si>
  <si>
    <t>2640*2700</t>
  </si>
  <si>
    <t>(1)의 10%</t>
  </si>
  <si>
    <t>복강경용 모니터거치대</t>
  </si>
  <si>
    <t xml:space="preserve">RS-485 Bus </t>
  </si>
  <si>
    <t>올퍼티 친환경 노무비</t>
  </si>
  <si>
    <t>건축 11-1-2</t>
  </si>
  <si>
    <t>원방감시 프로그램</t>
  </si>
  <si>
    <t>일 위 대 가 목 록</t>
  </si>
  <si>
    <t>공조기(RF내장형)</t>
  </si>
  <si>
    <t>3. 마무리 작업</t>
  </si>
  <si>
    <t>내역금액소수점처리</t>
  </si>
  <si>
    <t>가스알람 네트웍</t>
  </si>
  <si>
    <t>4. 최종보고서작성</t>
  </si>
  <si>
    <t>시간당 노임산출 계수</t>
  </si>
  <si>
    <t>품      명</t>
  </si>
  <si>
    <t>AMBIA-MOX</t>
  </si>
  <si>
    <t>걸레받이용 페인트칠 재료비(20년 품셈기준)  붓칠, 2회  M2     ( 호표 11 )</t>
  </si>
  <si>
    <t>낙서방지용 페인트칠  롤러칠 2회 노무비  M2  건축 11-2-9   ( 호표 20 )</t>
  </si>
  <si>
    <t>석고보드면 바탕만들기  올퍼티 친환경 노무비  M2  건축 11-1-2   ( 호표 18 )</t>
  </si>
  <si>
    <t>낙서방지용 페인트칠 재료비(20년 품셈기준)  롤러 2회  M2     ( 호표 13 )</t>
  </si>
  <si>
    <t>석고보드면 바탕만들기 재료비  줄퍼티(20년 품셈 기준)  M2     ( 호표 10 )</t>
  </si>
  <si>
    <t>걸레받이용 페인트칠  붓칠 2회 노무비  M2  건축 11-2-10   ( 호표 17 )</t>
  </si>
  <si>
    <t>010102 CO2장비설치 및 배관공사</t>
  </si>
  <si>
    <t>DIGITAL ALARM SYSTEM</t>
  </si>
  <si>
    <t>MEDICAL AIR COMPRESSOR</t>
  </si>
  <si>
    <t>3. MEDICAL SUPPLY UNIT</t>
  </si>
  <si>
    <t>(재료비+직노+기계경비) * 0.3%</t>
  </si>
  <si>
    <t>2. CO2배관 설치 의료용가스 공급장치</t>
  </si>
  <si>
    <t>SIZE : H:100mm, T:2mm</t>
  </si>
  <si>
    <t xml:space="preserve">COPPER TUBE "L" TYPE   </t>
  </si>
  <si>
    <t>CARBON DIOXIDE MANIFOLD</t>
  </si>
  <si>
    <t>OILLESS, SCRROL 10HP</t>
  </si>
  <si>
    <t>CEILING CULUMM CHECK 교체</t>
  </si>
  <si>
    <t>(노무비+경비+일반관리비) * 15%</t>
  </si>
  <si>
    <t>불연성 건설폐기물에 가연성 5% 이하 혼합</t>
  </si>
  <si>
    <t>[ 청주의료원수술실공조설비보강공사 ]</t>
  </si>
  <si>
    <t>내부 2회, G.B.면 올퍼티, 친환경</t>
  </si>
  <si>
    <t>수성페인트, 아크로글로시(내부), 낙서방지</t>
  </si>
  <si>
    <t>01  청주의료원수술실공조설비보강공사</t>
  </si>
  <si>
    <t>수성페인트 롤러칠 재료비(20년 품셈기준)</t>
  </si>
  <si>
    <t>공사명 : 청주의료원수술실공조설비보강공사</t>
  </si>
  <si>
    <t>내역,일위대가 품명,규격,단위 따로적용</t>
  </si>
  <si>
    <t>ADSORPTION AIR DRYER</t>
  </si>
  <si>
    <t>IM(Insulation Monitor)</t>
  </si>
  <si>
    <t>70*70*1700. THK 6 앵글</t>
  </si>
  <si>
    <t>SIZE : T=2㎜,W=2M,L=20M</t>
  </si>
  <si>
    <t>Isolation Transformer</t>
  </si>
  <si>
    <t>2.640 x 2.700 = 7.128</t>
  </si>
  <si>
    <t>8PORT 분배</t>
  </si>
  <si>
    <t>현장복구 및 청소비용</t>
  </si>
  <si>
    <t>58A1D5272A2A1850B57BF0C3CA814D58A1D53B1026188E3858C009C31830</t>
  </si>
  <si>
    <t>58A1D52B842818C17FCF00DFCF318E58A1D52B842818C17F93E002B28090</t>
  </si>
  <si>
    <t>58A1D52AFD2318DECCFC40483467C258A1D52AFD2318DECCFC404AE29F98</t>
  </si>
  <si>
    <t>58A1D5272A2A1850B57BF0C3CA814D58A1D5272A2A1850B57BD014892C3C</t>
  </si>
  <si>
    <t>58A1D52AFD2318DECCFC40483467C258A1D53B1026188E3858C009C31830</t>
  </si>
  <si>
    <t>수성페인트 롤러칠 재료비(20년 품셈기준)  내부, 2회, 친환경페인트(진품)  M2     ( 호표 12 )</t>
  </si>
  <si>
    <t>58A1D52B842818C17FCF00DFCF318E58A1D53B1026188E3858C0083C886E</t>
  </si>
  <si>
    <t>Installation  &amp; Test Fee.</t>
  </si>
  <si>
    <t>OXY. AIR. VAC. CO2 15A V/V</t>
  </si>
  <si>
    <t>바탕만들기+수성페인트 롤러칠(재료비 미포함)</t>
  </si>
  <si>
    <t>010103 MEDICAL SUPPLY UNIT</t>
  </si>
  <si>
    <t>아크릴수지페인트, KSM6020-2종1급, 흑색</t>
  </si>
  <si>
    <t>바탕만들기+낙서방지용 페인트칠(재료비 미포함)</t>
  </si>
  <si>
    <t>낙서방지용 페인트칠 재료비(20년 품셈기준)</t>
  </si>
  <si>
    <t>연마지, #120~180, 230*280mm</t>
  </si>
  <si>
    <t>바탕만들기+걸레받이용 페인트칠(재료비 미포함)</t>
  </si>
  <si>
    <t>걸레받이용 페인트칠 재료비(20년 품셈기준)</t>
  </si>
  <si>
    <t>벽체 천정 골조</t>
  </si>
  <si>
    <t>직접인건비의 30%</t>
  </si>
  <si>
    <t xml:space="preserve"> 수술실 중앙제어기</t>
  </si>
  <si>
    <t>유지 3-2-3</t>
  </si>
  <si>
    <t>국민  건강  보험료</t>
  </si>
  <si>
    <t>벽체 천정 SGP</t>
  </si>
  <si>
    <t>1. 공기분배계통</t>
  </si>
  <si>
    <t>비        목</t>
  </si>
  <si>
    <t>4 X 4 TYPE</t>
  </si>
  <si>
    <t>공구손료 및 잡재료비</t>
  </si>
  <si>
    <t>건축 11-2-2</t>
  </si>
  <si>
    <t>송풍기 및 모터</t>
  </si>
  <si>
    <t xml:space="preserve"> 노무비의 3% </t>
  </si>
  <si>
    <t>단 가 대 비 표</t>
  </si>
  <si>
    <t>바이오, 8mm</t>
  </si>
  <si>
    <t>노무비 * 1.01%</t>
  </si>
  <si>
    <t>경        비</t>
  </si>
  <si>
    <t>공급가액 * 10%</t>
  </si>
  <si>
    <t>노   무   비</t>
  </si>
  <si>
    <t>시간당 작업사이클</t>
  </si>
  <si>
    <t>산업안전보건관리비</t>
  </si>
  <si>
    <t>경량천장철골틀 해체</t>
  </si>
  <si>
    <t>재   료   비</t>
  </si>
  <si>
    <t>(1∼3)의 15%</t>
  </si>
  <si>
    <t>LED등 설치 노무비</t>
  </si>
  <si>
    <t>DIGITAL SYS</t>
  </si>
  <si>
    <t>관급자재비-도급</t>
  </si>
  <si>
    <t>1회 사이클시간</t>
  </si>
  <si>
    <t>국민  연금  보험료</t>
  </si>
  <si>
    <t>운    반    비</t>
  </si>
  <si>
    <t>의료가스 인입공사</t>
  </si>
  <si>
    <t>롤러칠 2회 노무비</t>
  </si>
  <si>
    <t>관급자재비-관급</t>
  </si>
  <si>
    <t>건축 11-2-10</t>
  </si>
  <si>
    <t>아크릴수지페인트</t>
  </si>
  <si>
    <t xml:space="preserve">        계</t>
  </si>
  <si>
    <t>노인장기요양보험료</t>
  </si>
  <si>
    <t>노무비 할증 계수</t>
  </si>
  <si>
    <t>낙서방지용 페인트칠</t>
  </si>
  <si>
    <t>현장조사및디자인</t>
  </si>
  <si>
    <t>규      격</t>
  </si>
  <si>
    <t>공 종 별 집 계 표</t>
  </si>
  <si>
    <t>걸레받이용 페인트칠</t>
  </si>
  <si>
    <t>합      계</t>
  </si>
  <si>
    <t>작업설, 부산물(△)</t>
  </si>
  <si>
    <t>빌딩자동제어장치 구매</t>
  </si>
  <si>
    <t>비      고</t>
  </si>
  <si>
    <t>건축 11-2-9</t>
  </si>
  <si>
    <t>1.수술실 공조설비</t>
  </si>
  <si>
    <t>O.A.V</t>
  </si>
  <si>
    <t>DIGITAL, 3FUNTION</t>
  </si>
  <si>
    <t>WALL CARE UNIT</t>
  </si>
  <si>
    <t xml:space="preserve"> </t>
    <phoneticPr fontId="10" type="noConversion"/>
  </si>
  <si>
    <t>건설기계대여금지급보증서발급수수료</t>
    <phoneticPr fontId="10" type="noConversion"/>
  </si>
  <si>
    <t xml:space="preserve"> </t>
    <phoneticPr fontId="10" type="noConversion"/>
  </si>
  <si>
    <t xml:space="preserve">(재료비+직노) * 2.93% </t>
    <phoneticPr fontId="10" type="noConversion"/>
  </si>
  <si>
    <t>(재료비+직노+기계경비) * 0.1%</t>
    <phoneticPr fontId="10" type="noConversion"/>
  </si>
  <si>
    <t>관급자재비-관급자관급</t>
    <phoneticPr fontId="10" type="noConversion"/>
  </si>
  <si>
    <t>A값</t>
    <phoneticPr fontId="10" type="noConversion"/>
  </si>
  <si>
    <t>정산비목</t>
    <phoneticPr fontId="10" type="noConversion"/>
  </si>
  <si>
    <t>공 사 원 가 계 산 서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</si>
</sst>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#"/>
    <numFmt numFmtId="177" formatCode="#,##0.0"/>
    <numFmt numFmtId="178" formatCode="#,##0.00;\-#,##0.00;#"/>
  </numFmts>
  <fonts count="14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b/>
      <sz val="11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돋움체"/>
      <family val="3"/>
      <charset val="129"/>
    </font>
    <font>
      <b/>
      <u/>
      <sz val="32"/>
      <color rgb="FF000000"/>
      <name val="HY목각파임B"/>
      <family val="1"/>
      <charset val="129"/>
    </font>
    <font>
      <sz val="11"/>
      <color rgb="FF000000"/>
      <name val="돋움체"/>
      <family val="3"/>
      <charset val="129"/>
    </font>
    <font>
      <b/>
      <u/>
      <sz val="28"/>
      <color rgb="FF000000"/>
      <name val="맑은 고딕"/>
      <family val="3"/>
      <charset val="129"/>
    </font>
    <font>
      <b/>
      <u/>
      <sz val="16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rgb="FFFF0000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DEADB"/>
        <bgColor indexed="64"/>
      </patternFill>
    </fill>
    <fill>
      <patternFill patternType="solid">
        <fgColor rgb="FFF4E5B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quotePrefix="1">
      <alignment vertical="center"/>
    </xf>
    <xf numFmtId="0" fontId="2" fillId="0" borderId="1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1" xfId="0" quotePrefix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77" fontId="4" fillId="0" borderId="1" xfId="0" applyNumberFormat="1" applyFont="1" applyBorder="1" applyAlignment="1">
      <alignment vertical="center" wrapText="1"/>
    </xf>
    <xf numFmtId="178" fontId="4" fillId="0" borderId="1" xfId="0" quotePrefix="1" applyNumberFormat="1" applyFont="1" applyBorder="1" applyAlignment="1">
      <alignment vertical="center" wrapText="1"/>
    </xf>
    <xf numFmtId="178" fontId="4" fillId="0" borderId="1" xfId="0" applyNumberFormat="1" applyFont="1" applyBorder="1" applyAlignment="1">
      <alignment vertical="center" wrapText="1"/>
    </xf>
    <xf numFmtId="178" fontId="0" fillId="0" borderId="0" xfId="0" applyNumberFormat="1">
      <alignment vertical="center"/>
    </xf>
    <xf numFmtId="0" fontId="0" fillId="0" borderId="1" xfId="0" quotePrefix="1" applyBorder="1" applyAlignment="1">
      <alignment horizontal="center" vertical="center" wrapText="1"/>
    </xf>
    <xf numFmtId="176" fontId="0" fillId="0" borderId="1" xfId="0" applyNumberFormat="1" applyBorder="1" applyAlignment="1">
      <alignment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quotePrefix="1" applyFont="1" applyFill="1" applyBorder="1" applyAlignment="1">
      <alignment vertical="center" wrapText="1"/>
    </xf>
    <xf numFmtId="176" fontId="4" fillId="3" borderId="1" xfId="0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176" fontId="4" fillId="4" borderId="1" xfId="0" applyNumberFormat="1" applyFont="1" applyFill="1" applyBorder="1" applyAlignment="1">
      <alignment vertical="center" wrapText="1"/>
    </xf>
    <xf numFmtId="176" fontId="1" fillId="0" borderId="0" xfId="0" applyNumberFormat="1" applyFont="1">
      <alignment vertical="center"/>
    </xf>
    <xf numFmtId="0" fontId="11" fillId="0" borderId="1" xfId="0" quotePrefix="1" applyFont="1" applyBorder="1" applyAlignment="1">
      <alignment vertical="center" wrapText="1"/>
    </xf>
    <xf numFmtId="176" fontId="12" fillId="0" borderId="1" xfId="0" applyNumberFormat="1" applyFont="1" applyBorder="1" applyAlignment="1">
      <alignment vertical="center" wrapText="1"/>
    </xf>
    <xf numFmtId="0" fontId="13" fillId="0" borderId="1" xfId="0" quotePrefix="1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vertical="center" wrapText="1"/>
    </xf>
    <xf numFmtId="0" fontId="13" fillId="0" borderId="1" xfId="0" quotePrefix="1" applyFont="1" applyBorder="1" applyAlignment="1">
      <alignment vertical="center" wrapText="1"/>
    </xf>
    <xf numFmtId="0" fontId="1" fillId="0" borderId="1" xfId="0" quotePrefix="1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0" fillId="0" borderId="0" xfId="0">
      <alignment vertical="center"/>
    </xf>
    <xf numFmtId="0" fontId="7" fillId="0" borderId="0" xfId="0" applyFont="1" applyAlignment="1">
      <alignment horizontal="right" vertical="center"/>
    </xf>
    <xf numFmtId="0" fontId="5" fillId="2" borderId="1" xfId="0" quotePrefix="1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distributed" vertical="center" wrapText="1"/>
    </xf>
    <xf numFmtId="0" fontId="0" fillId="0" borderId="1" xfId="0" quotePrefix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0" fontId="12" fillId="0" borderId="1" xfId="0" quotePrefix="1" applyFont="1" applyBorder="1" applyAlignment="1">
      <alignment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 wrapText="1"/>
    </xf>
    <xf numFmtId="0" fontId="0" fillId="0" borderId="0" xfId="0" quotePrefix="1">
      <alignment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77" fontId="4" fillId="0" borderId="1" xfId="0" applyNumberFormat="1" applyFont="1" applyBorder="1" applyAlignment="1">
      <alignment vertical="center" wrapText="1"/>
    </xf>
    <xf numFmtId="0" fontId="7" fillId="0" borderId="0" xfId="0" applyFont="1">
      <alignment vertical="center"/>
    </xf>
  </cellXfs>
  <cellStyles count="1"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32"/>
  <sheetViews>
    <sheetView tabSelected="1" topLeftCell="B1" zoomScaleNormal="100" zoomScaleSheetLayoutView="75" workbookViewId="0">
      <selection activeCell="B2" sqref="B2:E2"/>
    </sheetView>
  </sheetViews>
  <sheetFormatPr defaultColWidth="9" defaultRowHeight="16.5"/>
  <cols>
    <col min="1" max="1" width="0" hidden="1" customWidth="1"/>
    <col min="2" max="3" width="4.625" customWidth="1"/>
    <col min="4" max="4" width="35.625" customWidth="1"/>
    <col min="5" max="5" width="25.625" customWidth="1"/>
    <col min="6" max="6" width="60.625" customWidth="1"/>
    <col min="7" max="7" width="30.625" customWidth="1"/>
  </cols>
  <sheetData>
    <row r="1" spans="1:7" ht="62.25" customHeight="1">
      <c r="B1" s="30" t="s">
        <v>686</v>
      </c>
      <c r="C1" s="30"/>
      <c r="D1" s="30"/>
      <c r="E1" s="30"/>
      <c r="F1" s="30"/>
      <c r="G1" s="30"/>
    </row>
    <row r="2" spans="1:7" ht="21.95" customHeight="1">
      <c r="B2" s="31" t="s">
        <v>599</v>
      </c>
      <c r="C2" s="31"/>
      <c r="D2" s="31"/>
      <c r="E2" s="31"/>
      <c r="F2" s="32" t="s">
        <v>678</v>
      </c>
      <c r="G2" s="32"/>
    </row>
    <row r="3" spans="1:7" ht="21.95" customHeight="1">
      <c r="B3" s="33" t="s">
        <v>633</v>
      </c>
      <c r="C3" s="33"/>
      <c r="D3" s="33"/>
      <c r="E3" s="16" t="s">
        <v>309</v>
      </c>
      <c r="F3" s="16" t="s">
        <v>84</v>
      </c>
      <c r="G3" s="16" t="s">
        <v>672</v>
      </c>
    </row>
    <row r="4" spans="1:7" ht="20.25" customHeight="1">
      <c r="A4" s="1" t="s">
        <v>427</v>
      </c>
      <c r="B4" s="34" t="s">
        <v>96</v>
      </c>
      <c r="C4" s="34" t="s">
        <v>648</v>
      </c>
      <c r="D4" s="14" t="s">
        <v>218</v>
      </c>
      <c r="E4" s="15">
        <f>TRUNC(공종별집계표!F5,0)</f>
        <v>0</v>
      </c>
      <c r="F4" s="8" t="s">
        <v>409</v>
      </c>
      <c r="G4" s="8" t="s">
        <v>409</v>
      </c>
    </row>
    <row r="5" spans="1:7" ht="20.25" customHeight="1">
      <c r="A5" s="1" t="s">
        <v>431</v>
      </c>
      <c r="B5" s="34"/>
      <c r="C5" s="34"/>
      <c r="D5" s="14" t="s">
        <v>225</v>
      </c>
      <c r="E5" s="15"/>
      <c r="F5" s="8" t="s">
        <v>409</v>
      </c>
      <c r="G5" s="8" t="s">
        <v>409</v>
      </c>
    </row>
    <row r="6" spans="1:7" ht="20.25" customHeight="1">
      <c r="A6" s="1" t="s">
        <v>424</v>
      </c>
      <c r="B6" s="34"/>
      <c r="C6" s="34"/>
      <c r="D6" s="14" t="s">
        <v>670</v>
      </c>
      <c r="E6" s="15"/>
      <c r="F6" s="8" t="s">
        <v>409</v>
      </c>
      <c r="G6" s="8" t="s">
        <v>409</v>
      </c>
    </row>
    <row r="7" spans="1:7" ht="20.25" customHeight="1">
      <c r="A7" s="1" t="s">
        <v>420</v>
      </c>
      <c r="B7" s="34"/>
      <c r="C7" s="34"/>
      <c r="D7" s="14" t="s">
        <v>90</v>
      </c>
      <c r="E7" s="15">
        <f>TRUNC(E4+E5-E6,0)</f>
        <v>0</v>
      </c>
      <c r="F7" s="8" t="s">
        <v>409</v>
      </c>
      <c r="G7" s="8" t="s">
        <v>409</v>
      </c>
    </row>
    <row r="8" spans="1:7" ht="20.25" customHeight="1">
      <c r="A8" s="1" t="s">
        <v>425</v>
      </c>
      <c r="B8" s="34"/>
      <c r="C8" s="34" t="s">
        <v>644</v>
      </c>
      <c r="D8" s="14" t="s">
        <v>369</v>
      </c>
      <c r="E8" s="15">
        <f>TRUNC(공종별집계표!H5,0)</f>
        <v>0</v>
      </c>
      <c r="F8" s="8" t="s">
        <v>409</v>
      </c>
      <c r="G8" s="15"/>
    </row>
    <row r="9" spans="1:7" ht="20.25" customHeight="1">
      <c r="A9" s="1" t="s">
        <v>475</v>
      </c>
      <c r="B9" s="34"/>
      <c r="C9" s="34"/>
      <c r="D9" s="14" t="s">
        <v>221</v>
      </c>
      <c r="E9" s="15">
        <f>TRUNC(E8*0.126,0)</f>
        <v>0</v>
      </c>
      <c r="F9" s="8" t="s">
        <v>367</v>
      </c>
      <c r="G9" s="8" t="s">
        <v>409</v>
      </c>
    </row>
    <row r="10" spans="1:7" ht="20.25" customHeight="1">
      <c r="A10" s="1" t="s">
        <v>459</v>
      </c>
      <c r="B10" s="34"/>
      <c r="C10" s="34"/>
      <c r="D10" s="14" t="s">
        <v>90</v>
      </c>
      <c r="E10" s="15">
        <f>TRUNC(E8+E9,0)</f>
        <v>0</v>
      </c>
      <c r="F10" s="8" t="s">
        <v>409</v>
      </c>
      <c r="G10" s="8" t="s">
        <v>409</v>
      </c>
    </row>
    <row r="11" spans="1:7" ht="20.25" customHeight="1">
      <c r="A11" s="1" t="s">
        <v>484</v>
      </c>
      <c r="B11" s="34"/>
      <c r="C11" s="34" t="s">
        <v>642</v>
      </c>
      <c r="D11" s="14" t="s">
        <v>52</v>
      </c>
      <c r="E11" s="15">
        <f>TRUNC(공종별집계표!J5,0)</f>
        <v>0</v>
      </c>
      <c r="F11" s="8" t="s">
        <v>409</v>
      </c>
      <c r="G11" s="8" t="s">
        <v>409</v>
      </c>
    </row>
    <row r="12" spans="1:7" ht="20.25" customHeight="1">
      <c r="A12" s="1" t="s">
        <v>433</v>
      </c>
      <c r="B12" s="34"/>
      <c r="C12" s="34"/>
      <c r="D12" s="14" t="s">
        <v>141</v>
      </c>
      <c r="E12" s="15">
        <f>TRUNC(E10*0.0356,0)</f>
        <v>0</v>
      </c>
      <c r="F12" s="8" t="s">
        <v>300</v>
      </c>
      <c r="G12" s="8" t="s">
        <v>409</v>
      </c>
    </row>
    <row r="13" spans="1:7" ht="20.25" customHeight="1">
      <c r="A13" s="1" t="s">
        <v>416</v>
      </c>
      <c r="B13" s="34"/>
      <c r="C13" s="34"/>
      <c r="D13" s="14" t="s">
        <v>140</v>
      </c>
      <c r="E13" s="15">
        <f>TRUNC(E10*0.0101,0)</f>
        <v>0</v>
      </c>
      <c r="F13" s="8" t="s">
        <v>641</v>
      </c>
      <c r="G13" s="8" t="s">
        <v>409</v>
      </c>
    </row>
    <row r="14" spans="1:7" ht="20.25" customHeight="1">
      <c r="A14" s="1" t="s">
        <v>472</v>
      </c>
      <c r="B14" s="34"/>
      <c r="C14" s="34"/>
      <c r="D14" s="14" t="s">
        <v>630</v>
      </c>
      <c r="E14" s="15">
        <v>2802527</v>
      </c>
      <c r="F14" s="8" t="s">
        <v>157</v>
      </c>
      <c r="G14" s="29" t="s">
        <v>684</v>
      </c>
    </row>
    <row r="15" spans="1:7" ht="20.25" customHeight="1">
      <c r="A15" s="1" t="s">
        <v>408</v>
      </c>
      <c r="B15" s="34"/>
      <c r="C15" s="34"/>
      <c r="D15" s="14" t="s">
        <v>654</v>
      </c>
      <c r="E15" s="15">
        <v>3557510</v>
      </c>
      <c r="F15" s="8" t="s">
        <v>365</v>
      </c>
      <c r="G15" s="29" t="s">
        <v>684</v>
      </c>
    </row>
    <row r="16" spans="1:7" ht="20.25" customHeight="1">
      <c r="A16" s="1" t="s">
        <v>450</v>
      </c>
      <c r="B16" s="34"/>
      <c r="C16" s="34"/>
      <c r="D16" s="14" t="s">
        <v>662</v>
      </c>
      <c r="E16" s="15">
        <f>TRUNC(E14*0.1295,0)</f>
        <v>362927</v>
      </c>
      <c r="F16" s="8" t="s">
        <v>50</v>
      </c>
      <c r="G16" s="29" t="s">
        <v>684</v>
      </c>
    </row>
    <row r="17" spans="1:7" ht="20.25" customHeight="1">
      <c r="A17" s="1" t="s">
        <v>467</v>
      </c>
      <c r="B17" s="34"/>
      <c r="C17" s="34"/>
      <c r="D17" s="14" t="s">
        <v>555</v>
      </c>
      <c r="E17" s="15">
        <v>1818283</v>
      </c>
      <c r="F17" s="8" t="s">
        <v>118</v>
      </c>
      <c r="G17" s="29" t="s">
        <v>684</v>
      </c>
    </row>
    <row r="18" spans="1:7" ht="20.25" customHeight="1">
      <c r="A18" s="1" t="s">
        <v>480</v>
      </c>
      <c r="B18" s="34"/>
      <c r="C18" s="34"/>
      <c r="D18" s="26" t="s">
        <v>646</v>
      </c>
      <c r="E18" s="27">
        <v>14015089</v>
      </c>
      <c r="F18" s="28" t="s">
        <v>681</v>
      </c>
      <c r="G18" s="29" t="s">
        <v>684</v>
      </c>
    </row>
    <row r="19" spans="1:7" ht="20.25" customHeight="1">
      <c r="A19" s="1" t="s">
        <v>461</v>
      </c>
      <c r="B19" s="34"/>
      <c r="C19" s="34"/>
      <c r="D19" s="26" t="s">
        <v>356</v>
      </c>
      <c r="E19" s="27">
        <f>TRUNC((E7+E8+E11)*0.003,0)</f>
        <v>0</v>
      </c>
      <c r="F19" s="28" t="s">
        <v>585</v>
      </c>
      <c r="G19" s="29" t="s">
        <v>685</v>
      </c>
    </row>
    <row r="20" spans="1:7" ht="20.25" customHeight="1">
      <c r="A20" s="1" t="s">
        <v>451</v>
      </c>
      <c r="B20" s="34"/>
      <c r="C20" s="34"/>
      <c r="D20" s="26" t="s">
        <v>1</v>
      </c>
      <c r="E20" s="27">
        <f>TRUNC((E7+E10)*0.052,0)</f>
        <v>0</v>
      </c>
      <c r="F20" s="28" t="s">
        <v>94</v>
      </c>
      <c r="G20" s="8" t="s">
        <v>409</v>
      </c>
    </row>
    <row r="21" spans="1:7" ht="20.25" customHeight="1">
      <c r="A21" s="1" t="s">
        <v>451</v>
      </c>
      <c r="B21" s="34"/>
      <c r="C21" s="34"/>
      <c r="D21" s="26" t="s">
        <v>679</v>
      </c>
      <c r="E21" s="27">
        <f>TRUNC((E7+E8+E11)*0.001,0)</f>
        <v>0</v>
      </c>
      <c r="F21" s="28" t="s">
        <v>682</v>
      </c>
      <c r="G21" s="29" t="s">
        <v>685</v>
      </c>
    </row>
    <row r="22" spans="1:7" ht="20.25" customHeight="1">
      <c r="A22" s="1" t="s">
        <v>413</v>
      </c>
      <c r="B22" s="34"/>
      <c r="C22" s="34"/>
      <c r="D22" s="14" t="s">
        <v>90</v>
      </c>
      <c r="E22" s="15">
        <f>TRUNC(E11+E12+E13+E14+E15+E17+E18+E16+E20+E19+E21,0)</f>
        <v>22556336</v>
      </c>
      <c r="F22" s="8" t="s">
        <v>409</v>
      </c>
      <c r="G22" s="8" t="s">
        <v>409</v>
      </c>
    </row>
    <row r="23" spans="1:7" ht="20.25" customHeight="1">
      <c r="A23" s="1" t="s">
        <v>464</v>
      </c>
      <c r="B23" s="35" t="s">
        <v>661</v>
      </c>
      <c r="C23" s="35"/>
      <c r="D23" s="36"/>
      <c r="E23" s="15">
        <f>TRUNC(E7+E10+E22,0)</f>
        <v>22556336</v>
      </c>
      <c r="F23" s="8" t="s">
        <v>409</v>
      </c>
      <c r="G23" s="8" t="s">
        <v>409</v>
      </c>
    </row>
    <row r="24" spans="1:7" ht="20.25" customHeight="1">
      <c r="A24" s="1" t="s">
        <v>456</v>
      </c>
      <c r="B24" s="35" t="s">
        <v>216</v>
      </c>
      <c r="C24" s="35"/>
      <c r="D24" s="36"/>
      <c r="E24" s="15">
        <f>TRUNC(E23*0.06,0)</f>
        <v>1353380</v>
      </c>
      <c r="F24" s="8" t="s">
        <v>10</v>
      </c>
      <c r="G24" s="8" t="s">
        <v>409</v>
      </c>
    </row>
    <row r="25" spans="1:7" ht="20.25" customHeight="1">
      <c r="A25" s="1" t="s">
        <v>473</v>
      </c>
      <c r="B25" s="35" t="s">
        <v>93</v>
      </c>
      <c r="C25" s="35"/>
      <c r="D25" s="36"/>
      <c r="E25" s="15">
        <f>TRUNC((E10+E22+E24)*0.15,0)</f>
        <v>3586457</v>
      </c>
      <c r="F25" s="8" t="s">
        <v>592</v>
      </c>
      <c r="G25" s="8" t="s">
        <v>409</v>
      </c>
    </row>
    <row r="26" spans="1:7" ht="20.25" customHeight="1">
      <c r="A26" s="1" t="s">
        <v>419</v>
      </c>
      <c r="B26" s="35" t="s">
        <v>161</v>
      </c>
      <c r="C26" s="35"/>
      <c r="D26" s="36"/>
      <c r="E26" s="15">
        <f>TRUNC(INT((E23+E24+E25)/10000)*10000,0)</f>
        <v>27490000</v>
      </c>
      <c r="F26" s="8" t="s">
        <v>409</v>
      </c>
      <c r="G26" s="8" t="s">
        <v>409</v>
      </c>
    </row>
    <row r="27" spans="1:7" ht="20.25" customHeight="1">
      <c r="A27" s="1" t="s">
        <v>453</v>
      </c>
      <c r="B27" s="35" t="s">
        <v>169</v>
      </c>
      <c r="C27" s="35"/>
      <c r="D27" s="36"/>
      <c r="E27" s="15">
        <f>TRUNC(E26*0.1,0)</f>
        <v>2749000</v>
      </c>
      <c r="F27" s="8" t="s">
        <v>643</v>
      </c>
      <c r="G27" s="8" t="s">
        <v>409</v>
      </c>
    </row>
    <row r="28" spans="1:7" ht="20.25" customHeight="1">
      <c r="A28" s="1" t="s">
        <v>452</v>
      </c>
      <c r="B28" s="35" t="s">
        <v>368</v>
      </c>
      <c r="C28" s="35"/>
      <c r="D28" s="36"/>
      <c r="E28" s="15">
        <f>TRUNC(E26+E27,0)</f>
        <v>30239000</v>
      </c>
      <c r="F28" s="8" t="s">
        <v>409</v>
      </c>
      <c r="G28" s="8" t="s">
        <v>409</v>
      </c>
    </row>
    <row r="29" spans="1:7" ht="20.25" customHeight="1">
      <c r="A29" s="1" t="s">
        <v>426</v>
      </c>
      <c r="B29" s="37" t="s">
        <v>683</v>
      </c>
      <c r="C29" s="37"/>
      <c r="D29" s="38"/>
      <c r="E29" s="25">
        <f>TRUNC(공종별집계표!T13,0)</f>
        <v>0</v>
      </c>
      <c r="F29" s="24" t="s">
        <v>409</v>
      </c>
      <c r="G29" s="8" t="s">
        <v>409</v>
      </c>
    </row>
    <row r="30" spans="1:7" ht="21.95" customHeight="1">
      <c r="A30" s="1" t="s">
        <v>412</v>
      </c>
      <c r="B30" s="35" t="s">
        <v>363</v>
      </c>
      <c r="C30" s="35"/>
      <c r="D30" s="36"/>
      <c r="E30" s="15">
        <f>TRUNC(E28+E29,0)</f>
        <v>30239000</v>
      </c>
      <c r="F30" s="8" t="s">
        <v>409</v>
      </c>
      <c r="G30" s="8" t="s">
        <v>409</v>
      </c>
    </row>
    <row r="32" spans="1:7">
      <c r="E32" s="23" t="s">
        <v>680</v>
      </c>
    </row>
  </sheetData>
  <mergeCells count="16">
    <mergeCell ref="B28:D28"/>
    <mergeCell ref="B29:D29"/>
    <mergeCell ref="B30:D30"/>
    <mergeCell ref="B23:D23"/>
    <mergeCell ref="B24:D24"/>
    <mergeCell ref="B25:D25"/>
    <mergeCell ref="B26:D26"/>
    <mergeCell ref="B27:D27"/>
    <mergeCell ref="B1:G1"/>
    <mergeCell ref="B2:E2"/>
    <mergeCell ref="F2:G2"/>
    <mergeCell ref="B3:D3"/>
    <mergeCell ref="B4:B22"/>
    <mergeCell ref="C4:C7"/>
    <mergeCell ref="C8:C10"/>
    <mergeCell ref="C11:C22"/>
  </mergeCells>
  <phoneticPr fontId="10" type="noConversion"/>
  <pageMargins left="0.78694444894790649" right="0" top="0.39347222447395325" bottom="0.39347222447395325" header="0" footer="0"/>
  <pageSetup paperSize="9" scale="77" fitToHeight="0" orientation="landscape" r:id="rId1"/>
  <ignoredErrors>
    <ignoredError sqref="E2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T31"/>
  <sheetViews>
    <sheetView zoomScaleNormal="100" zoomScaleSheetLayoutView="75" workbookViewId="0">
      <pane xSplit="1" ySplit="4" topLeftCell="B5" activePane="bottomRight" state="frozen"/>
      <selection pane="topRight"/>
      <selection pane="bottomLeft"/>
      <selection pane="bottomRight" activeCell="A35" sqref="A35"/>
    </sheetView>
  </sheetViews>
  <sheetFormatPr defaultColWidth="9" defaultRowHeight="16.5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>
      <c r="A1" s="39" t="s">
        <v>667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20" ht="30" customHeight="1">
      <c r="A2" s="31" t="s">
        <v>594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20" ht="30" customHeight="1">
      <c r="A3" s="40" t="s">
        <v>573</v>
      </c>
      <c r="B3" s="40" t="s">
        <v>666</v>
      </c>
      <c r="C3" s="40" t="s">
        <v>396</v>
      </c>
      <c r="D3" s="40" t="s">
        <v>394</v>
      </c>
      <c r="E3" s="40" t="s">
        <v>230</v>
      </c>
      <c r="F3" s="40"/>
      <c r="G3" s="40" t="s">
        <v>207</v>
      </c>
      <c r="H3" s="40"/>
      <c r="I3" s="40" t="s">
        <v>312</v>
      </c>
      <c r="J3" s="40"/>
      <c r="K3" s="40" t="s">
        <v>669</v>
      </c>
      <c r="L3" s="40"/>
      <c r="M3" s="40" t="s">
        <v>235</v>
      </c>
      <c r="N3" s="42" t="s">
        <v>270</v>
      </c>
      <c r="O3" s="42" t="s">
        <v>444</v>
      </c>
      <c r="P3" s="42" t="s">
        <v>202</v>
      </c>
      <c r="Q3" s="42" t="s">
        <v>275</v>
      </c>
      <c r="R3" s="42" t="s">
        <v>263</v>
      </c>
      <c r="S3" s="42" t="s">
        <v>237</v>
      </c>
      <c r="T3" s="42" t="s">
        <v>550</v>
      </c>
    </row>
    <row r="4" spans="1:20" ht="30" customHeight="1">
      <c r="A4" s="41"/>
      <c r="B4" s="41"/>
      <c r="C4" s="41"/>
      <c r="D4" s="41"/>
      <c r="E4" s="4" t="s">
        <v>20</v>
      </c>
      <c r="F4" s="4" t="s">
        <v>149</v>
      </c>
      <c r="G4" s="4" t="s">
        <v>20</v>
      </c>
      <c r="H4" s="4" t="s">
        <v>149</v>
      </c>
      <c r="I4" s="4" t="s">
        <v>20</v>
      </c>
      <c r="J4" s="4" t="s">
        <v>149</v>
      </c>
      <c r="K4" s="4" t="s">
        <v>20</v>
      </c>
      <c r="L4" s="4" t="s">
        <v>149</v>
      </c>
      <c r="M4" s="41"/>
      <c r="N4" s="42"/>
      <c r="O4" s="42"/>
      <c r="P4" s="42"/>
      <c r="Q4" s="42"/>
      <c r="R4" s="42"/>
      <c r="S4" s="42"/>
      <c r="T4" s="42"/>
    </row>
    <row r="5" spans="1:20" ht="30" customHeight="1">
      <c r="A5" s="5" t="s">
        <v>597</v>
      </c>
      <c r="B5" s="5" t="s">
        <v>409</v>
      </c>
      <c r="C5" s="5" t="s">
        <v>409</v>
      </c>
      <c r="D5" s="6">
        <v>1</v>
      </c>
      <c r="E5" s="7">
        <f>F6</f>
        <v>0</v>
      </c>
      <c r="F5" s="7">
        <f t="shared" ref="F5:F13" si="0">E5*D5</f>
        <v>0</v>
      </c>
      <c r="G5" s="7">
        <f>H6</f>
        <v>0</v>
      </c>
      <c r="H5" s="7">
        <f t="shared" ref="H5:H13" si="1">G5*D5</f>
        <v>0</v>
      </c>
      <c r="I5" s="7">
        <f>J6</f>
        <v>0</v>
      </c>
      <c r="J5" s="7">
        <f t="shared" ref="J5:J13" si="2">I5*D5</f>
        <v>0</v>
      </c>
      <c r="K5" s="7">
        <f>L6</f>
        <v>0</v>
      </c>
      <c r="L5" s="7">
        <f t="shared" ref="L5:L13" si="3">F5+H5+J5</f>
        <v>0</v>
      </c>
      <c r="M5" s="5" t="s">
        <v>409</v>
      </c>
      <c r="N5" s="1" t="s">
        <v>401</v>
      </c>
      <c r="O5" s="1" t="s">
        <v>409</v>
      </c>
      <c r="P5" s="1" t="s">
        <v>409</v>
      </c>
      <c r="Q5" s="1" t="s">
        <v>409</v>
      </c>
      <c r="R5">
        <v>1</v>
      </c>
      <c r="S5" s="1" t="s">
        <v>409</v>
      </c>
      <c r="T5" s="3"/>
    </row>
    <row r="6" spans="1:20" ht="30" customHeight="1">
      <c r="A6" s="5" t="s">
        <v>78</v>
      </c>
      <c r="B6" s="5" t="s">
        <v>409</v>
      </c>
      <c r="C6" s="5" t="s">
        <v>409</v>
      </c>
      <c r="D6" s="6">
        <v>1</v>
      </c>
      <c r="E6" s="7">
        <f>SUM(E7:E12)</f>
        <v>0</v>
      </c>
      <c r="F6" s="7">
        <f t="shared" si="0"/>
        <v>0</v>
      </c>
      <c r="G6" s="7">
        <f>SUM(G7:G12)</f>
        <v>0</v>
      </c>
      <c r="H6" s="7">
        <f t="shared" si="1"/>
        <v>0</v>
      </c>
      <c r="I6" s="7">
        <f>SUM(I7:I12)</f>
        <v>0</v>
      </c>
      <c r="J6" s="7">
        <f>SUM(J7:J12)</f>
        <v>0</v>
      </c>
      <c r="K6" s="7">
        <f>SUM(K7:K12)</f>
        <v>0</v>
      </c>
      <c r="L6" s="7">
        <f>SUM(L7:L12)</f>
        <v>0</v>
      </c>
      <c r="M6" s="5" t="s">
        <v>409</v>
      </c>
      <c r="N6" s="1" t="s">
        <v>354</v>
      </c>
      <c r="O6" s="1" t="s">
        <v>409</v>
      </c>
      <c r="P6" s="1" t="s">
        <v>401</v>
      </c>
      <c r="Q6" s="1" t="s">
        <v>409</v>
      </c>
      <c r="R6">
        <v>2</v>
      </c>
      <c r="S6" s="1" t="s">
        <v>409</v>
      </c>
      <c r="T6" s="3"/>
    </row>
    <row r="7" spans="1:20" ht="30" customHeight="1">
      <c r="A7" s="5" t="s">
        <v>357</v>
      </c>
      <c r="B7" s="5" t="s">
        <v>409</v>
      </c>
      <c r="C7" s="5" t="s">
        <v>398</v>
      </c>
      <c r="D7" s="6">
        <v>1</v>
      </c>
      <c r="E7" s="7">
        <f>공종별내역서!F48</f>
        <v>0</v>
      </c>
      <c r="F7" s="7">
        <f t="shared" si="0"/>
        <v>0</v>
      </c>
      <c r="G7" s="7">
        <f>공종별내역서!H48</f>
        <v>0</v>
      </c>
      <c r="H7" s="7">
        <f t="shared" si="1"/>
        <v>0</v>
      </c>
      <c r="I7" s="7">
        <f>공종별내역서!J48</f>
        <v>0</v>
      </c>
      <c r="J7" s="7">
        <f>I7*D7</f>
        <v>0</v>
      </c>
      <c r="K7" s="7">
        <f>E7+G7+I7</f>
        <v>0</v>
      </c>
      <c r="L7" s="7">
        <f t="shared" si="3"/>
        <v>0</v>
      </c>
      <c r="M7" s="5"/>
      <c r="N7" s="1"/>
      <c r="O7" s="1"/>
      <c r="P7" s="1"/>
      <c r="Q7" s="1"/>
      <c r="S7" s="1"/>
      <c r="T7" s="3"/>
    </row>
    <row r="8" spans="1:20" ht="30" customHeight="1">
      <c r="A8" s="5" t="s">
        <v>581</v>
      </c>
      <c r="B8" s="5" t="s">
        <v>409</v>
      </c>
      <c r="C8" s="5" t="s">
        <v>398</v>
      </c>
      <c r="D8" s="6">
        <v>1</v>
      </c>
      <c r="E8" s="7">
        <f>공종별내역서!F91</f>
        <v>0</v>
      </c>
      <c r="F8" s="7">
        <f t="shared" si="0"/>
        <v>0</v>
      </c>
      <c r="G8" s="7">
        <f>공종별내역서!H91</f>
        <v>0</v>
      </c>
      <c r="H8" s="7">
        <f t="shared" si="1"/>
        <v>0</v>
      </c>
      <c r="I8" s="7">
        <f t="shared" ref="I8:I10" si="4">J9</f>
        <v>0</v>
      </c>
      <c r="J8" s="7">
        <v>0</v>
      </c>
      <c r="K8" s="7">
        <f t="shared" ref="K8:K13" si="5">E8+G8+I8</f>
        <v>0</v>
      </c>
      <c r="L8" s="7">
        <f t="shared" si="3"/>
        <v>0</v>
      </c>
      <c r="M8" s="5"/>
      <c r="N8" s="1"/>
      <c r="O8" s="1"/>
      <c r="P8" s="1"/>
      <c r="Q8" s="1"/>
      <c r="S8" s="1"/>
      <c r="T8" s="3"/>
    </row>
    <row r="9" spans="1:20" ht="30" customHeight="1">
      <c r="A9" s="5" t="s">
        <v>619</v>
      </c>
      <c r="B9" s="5" t="s">
        <v>409</v>
      </c>
      <c r="C9" s="5" t="s">
        <v>398</v>
      </c>
      <c r="D9" s="6">
        <v>1</v>
      </c>
      <c r="E9" s="7">
        <f>공종별내역서!F104</f>
        <v>0</v>
      </c>
      <c r="F9" s="7">
        <f t="shared" si="0"/>
        <v>0</v>
      </c>
      <c r="G9" s="7">
        <f>공종별내역서!H104</f>
        <v>0</v>
      </c>
      <c r="H9" s="7">
        <f t="shared" si="1"/>
        <v>0</v>
      </c>
      <c r="I9" s="7">
        <f t="shared" si="4"/>
        <v>0</v>
      </c>
      <c r="J9" s="7">
        <v>0</v>
      </c>
      <c r="K9" s="7">
        <f t="shared" si="5"/>
        <v>0</v>
      </c>
      <c r="L9" s="7">
        <f t="shared" si="3"/>
        <v>0</v>
      </c>
      <c r="M9" s="5"/>
      <c r="N9" s="1"/>
      <c r="O9" s="1"/>
      <c r="P9" s="1"/>
      <c r="Q9" s="1"/>
      <c r="S9" s="1"/>
      <c r="T9" s="3"/>
    </row>
    <row r="10" spans="1:20" ht="30" customHeight="1">
      <c r="A10" s="5" t="s">
        <v>75</v>
      </c>
      <c r="B10" s="5" t="s">
        <v>409</v>
      </c>
      <c r="C10" s="5" t="s">
        <v>398</v>
      </c>
      <c r="D10" s="6">
        <v>1</v>
      </c>
      <c r="E10" s="7">
        <f>공종별내역서!F118</f>
        <v>0</v>
      </c>
      <c r="F10" s="7">
        <f t="shared" si="0"/>
        <v>0</v>
      </c>
      <c r="G10" s="7">
        <f>공종별내역서!H118</f>
        <v>0</v>
      </c>
      <c r="H10" s="7">
        <f t="shared" si="1"/>
        <v>0</v>
      </c>
      <c r="I10" s="7">
        <f t="shared" si="4"/>
        <v>0</v>
      </c>
      <c r="J10" s="7">
        <v>0</v>
      </c>
      <c r="K10" s="7">
        <f t="shared" si="5"/>
        <v>0</v>
      </c>
      <c r="L10" s="7">
        <f t="shared" si="3"/>
        <v>0</v>
      </c>
      <c r="M10" s="5"/>
      <c r="N10" s="1"/>
      <c r="O10" s="1"/>
      <c r="P10" s="1"/>
      <c r="Q10" s="1"/>
      <c r="S10" s="1"/>
      <c r="T10" s="3"/>
    </row>
    <row r="11" spans="1:20" ht="30" customHeight="1">
      <c r="A11" s="5" t="s">
        <v>80</v>
      </c>
      <c r="B11" s="5" t="s">
        <v>409</v>
      </c>
      <c r="C11" s="5" t="s">
        <v>398</v>
      </c>
      <c r="D11" s="6">
        <v>1</v>
      </c>
      <c r="E11" s="7">
        <f>공종별내역서!F132</f>
        <v>0</v>
      </c>
      <c r="F11" s="7">
        <f t="shared" si="0"/>
        <v>0</v>
      </c>
      <c r="G11" s="7">
        <f>공종별내역서!H132</f>
        <v>0</v>
      </c>
      <c r="H11" s="7">
        <f t="shared" si="1"/>
        <v>0</v>
      </c>
      <c r="I11" s="7">
        <f>J13</f>
        <v>0</v>
      </c>
      <c r="J11" s="7">
        <v>0</v>
      </c>
      <c r="K11" s="7">
        <f t="shared" si="5"/>
        <v>0</v>
      </c>
      <c r="L11" s="7">
        <f t="shared" si="3"/>
        <v>0</v>
      </c>
      <c r="M11" s="5"/>
      <c r="N11" s="1"/>
      <c r="O11" s="1"/>
      <c r="P11" s="1"/>
      <c r="Q11" s="1"/>
      <c r="S11" s="1"/>
      <c r="T11" s="3"/>
    </row>
    <row r="12" spans="1:20" ht="30" customHeight="1">
      <c r="A12" s="5" t="s">
        <v>72</v>
      </c>
      <c r="B12" s="5"/>
      <c r="C12" s="5" t="s">
        <v>398</v>
      </c>
      <c r="D12" s="6">
        <v>1</v>
      </c>
      <c r="E12" s="7"/>
      <c r="F12" s="7"/>
      <c r="G12" s="7">
        <f>공종별내역서!H151</f>
        <v>0</v>
      </c>
      <c r="H12" s="7">
        <f t="shared" si="1"/>
        <v>0</v>
      </c>
      <c r="I12" s="7">
        <f>공종별내역서!I148</f>
        <v>0</v>
      </c>
      <c r="J12" s="7">
        <f>D12*I12</f>
        <v>0</v>
      </c>
      <c r="K12" s="7">
        <f t="shared" si="5"/>
        <v>0</v>
      </c>
      <c r="L12" s="7">
        <f t="shared" si="3"/>
        <v>0</v>
      </c>
      <c r="M12" s="5"/>
      <c r="N12" s="1"/>
      <c r="O12" s="1"/>
      <c r="P12" s="1"/>
      <c r="Q12" s="1"/>
      <c r="S12" s="1"/>
      <c r="T12" s="3"/>
    </row>
    <row r="13" spans="1:20" ht="30" customHeight="1">
      <c r="A13" s="5" t="s">
        <v>76</v>
      </c>
      <c r="B13" s="5" t="s">
        <v>409</v>
      </c>
      <c r="C13" s="5" t="s">
        <v>409</v>
      </c>
      <c r="D13" s="6">
        <v>1</v>
      </c>
      <c r="E13" s="7">
        <f>공종별내역서!F163</f>
        <v>0</v>
      </c>
      <c r="F13" s="7">
        <f t="shared" si="0"/>
        <v>0</v>
      </c>
      <c r="G13" s="7"/>
      <c r="H13" s="7">
        <f t="shared" si="1"/>
        <v>0</v>
      </c>
      <c r="I13" s="7">
        <f>공종별내역서!J163</f>
        <v>0</v>
      </c>
      <c r="J13" s="7">
        <f t="shared" si="2"/>
        <v>0</v>
      </c>
      <c r="K13" s="7">
        <f t="shared" si="5"/>
        <v>0</v>
      </c>
      <c r="L13" s="7">
        <f t="shared" si="3"/>
        <v>0</v>
      </c>
      <c r="M13" s="5" t="s">
        <v>409</v>
      </c>
      <c r="N13" s="1" t="s">
        <v>65</v>
      </c>
      <c r="O13" s="1" t="s">
        <v>409</v>
      </c>
      <c r="P13" s="1" t="s">
        <v>409</v>
      </c>
      <c r="Q13" s="1" t="s">
        <v>392</v>
      </c>
      <c r="R13">
        <v>3</v>
      </c>
      <c r="S13" s="1" t="s">
        <v>409</v>
      </c>
      <c r="T13" s="3">
        <f>L13*1</f>
        <v>0</v>
      </c>
    </row>
    <row r="14" spans="1:20" ht="30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T14" s="3"/>
    </row>
    <row r="15" spans="1:20" ht="30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T15" s="3"/>
    </row>
    <row r="16" spans="1:20" ht="30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T16" s="3"/>
    </row>
    <row r="17" spans="1:20" ht="30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T17" s="3"/>
    </row>
    <row r="18" spans="1:20" ht="30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T18" s="3"/>
    </row>
    <row r="19" spans="1:20" ht="30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T19" s="3"/>
    </row>
    <row r="20" spans="1:20" ht="30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T20" s="3"/>
    </row>
    <row r="21" spans="1:20" ht="30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T21" s="3"/>
    </row>
    <row r="22" spans="1:20" ht="30" hidden="1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T22" s="3"/>
    </row>
    <row r="23" spans="1:20" ht="30" hidden="1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T23" s="3"/>
    </row>
    <row r="24" spans="1:20" ht="30" hidden="1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T24" s="3"/>
    </row>
    <row r="25" spans="1:20" ht="30" hidden="1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T25" s="3"/>
    </row>
    <row r="26" spans="1:20" ht="30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T26" s="3"/>
    </row>
    <row r="27" spans="1:20" ht="30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T27" s="3"/>
    </row>
    <row r="28" spans="1:20" ht="30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T28" s="3"/>
    </row>
    <row r="29" spans="1:20" ht="30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T29" s="3"/>
    </row>
    <row r="30" spans="1:20" ht="30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T30" s="3"/>
    </row>
    <row r="31" spans="1:20" ht="30" customHeight="1">
      <c r="A31" s="6" t="s">
        <v>79</v>
      </c>
      <c r="B31" s="6"/>
      <c r="C31" s="6"/>
      <c r="D31" s="6"/>
      <c r="E31" s="6"/>
      <c r="F31" s="7">
        <f>F5</f>
        <v>0</v>
      </c>
      <c r="G31" s="6"/>
      <c r="H31" s="7">
        <f>H5</f>
        <v>0</v>
      </c>
      <c r="I31" s="6"/>
      <c r="J31" s="7">
        <f>J5</f>
        <v>0</v>
      </c>
      <c r="K31" s="6"/>
      <c r="L31" s="7">
        <f>L5</f>
        <v>0</v>
      </c>
      <c r="M31" s="6"/>
      <c r="T31" s="3"/>
    </row>
  </sheetData>
  <mergeCells count="18">
    <mergeCell ref="S3:S4"/>
    <mergeCell ref="T3:T4"/>
    <mergeCell ref="M3:M4"/>
    <mergeCell ref="N3:N4"/>
    <mergeCell ref="O3:O4"/>
    <mergeCell ref="P3:P4"/>
    <mergeCell ref="Q3:Q4"/>
    <mergeCell ref="R3:R4"/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</mergeCells>
  <phoneticPr fontId="10" type="noConversion"/>
  <pageMargins left="0.78694444894790649" right="0" top="0.44972223043441772" bottom="0.39347222447395325" header="0" footer="0"/>
  <pageSetup paperSize="9" scale="65" fitToHeight="0" orientation="landscape" r:id="rId1"/>
  <ignoredErrors>
    <ignoredError sqref="F5:F6 H5:H6 J5 L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V163"/>
  <sheetViews>
    <sheetView zoomScaleNormal="100" zoomScaleSheetLayoutView="75" workbookViewId="0">
      <pane xSplit="1" ySplit="3" topLeftCell="B151" activePane="bottomRight" state="frozen"/>
      <selection pane="topRight"/>
      <selection pane="bottomLeft"/>
      <selection pane="bottomRight" activeCell="E157" sqref="E157"/>
    </sheetView>
  </sheetViews>
  <sheetFormatPr defaultColWidth="9" defaultRowHeight="16.5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>
      <c r="A1" s="31" t="s">
        <v>594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48" ht="30" customHeight="1">
      <c r="A2" s="40" t="s">
        <v>573</v>
      </c>
      <c r="B2" s="40" t="s">
        <v>666</v>
      </c>
      <c r="C2" s="40" t="s">
        <v>396</v>
      </c>
      <c r="D2" s="40" t="s">
        <v>394</v>
      </c>
      <c r="E2" s="40" t="s">
        <v>230</v>
      </c>
      <c r="F2" s="40"/>
      <c r="G2" s="40" t="s">
        <v>207</v>
      </c>
      <c r="H2" s="40"/>
      <c r="I2" s="40" t="s">
        <v>312</v>
      </c>
      <c r="J2" s="40"/>
      <c r="K2" s="40" t="s">
        <v>669</v>
      </c>
      <c r="L2" s="40"/>
      <c r="M2" s="40" t="s">
        <v>235</v>
      </c>
      <c r="N2" s="42" t="s">
        <v>281</v>
      </c>
      <c r="O2" s="42" t="s">
        <v>444</v>
      </c>
      <c r="P2" s="42" t="s">
        <v>454</v>
      </c>
      <c r="Q2" s="42" t="s">
        <v>270</v>
      </c>
      <c r="R2" s="42" t="s">
        <v>462</v>
      </c>
      <c r="S2" s="42" t="s">
        <v>445</v>
      </c>
      <c r="T2" s="42" t="s">
        <v>418</v>
      </c>
      <c r="U2" s="42" t="s">
        <v>199</v>
      </c>
      <c r="V2" s="42" t="s">
        <v>153</v>
      </c>
      <c r="W2" s="42" t="s">
        <v>403</v>
      </c>
      <c r="X2" s="42" t="s">
        <v>214</v>
      </c>
      <c r="Y2" s="42" t="s">
        <v>269</v>
      </c>
      <c r="Z2" s="42" t="s">
        <v>38</v>
      </c>
      <c r="AA2" s="42" t="s">
        <v>240</v>
      </c>
      <c r="AB2" s="42" t="s">
        <v>227</v>
      </c>
      <c r="AC2" s="42" t="s">
        <v>539</v>
      </c>
      <c r="AD2" s="42" t="s">
        <v>276</v>
      </c>
      <c r="AE2" s="42" t="s">
        <v>268</v>
      </c>
      <c r="AF2" s="42" t="s">
        <v>231</v>
      </c>
      <c r="AG2" s="42" t="s">
        <v>346</v>
      </c>
      <c r="AH2" s="42" t="s">
        <v>232</v>
      </c>
      <c r="AI2" s="42" t="s">
        <v>234</v>
      </c>
      <c r="AJ2" s="42" t="s">
        <v>238</v>
      </c>
      <c r="AK2" s="42" t="s">
        <v>210</v>
      </c>
      <c r="AL2" s="42" t="s">
        <v>267</v>
      </c>
      <c r="AM2" s="42" t="s">
        <v>204</v>
      </c>
      <c r="AN2" s="42" t="s">
        <v>280</v>
      </c>
      <c r="AO2" s="42" t="s">
        <v>265</v>
      </c>
      <c r="AP2" s="42" t="s">
        <v>206</v>
      </c>
      <c r="AQ2" s="42" t="s">
        <v>284</v>
      </c>
      <c r="AR2" s="42" t="s">
        <v>271</v>
      </c>
      <c r="AS2" s="42" t="s">
        <v>275</v>
      </c>
      <c r="AT2" s="42" t="s">
        <v>263</v>
      </c>
      <c r="AU2" s="42" t="s">
        <v>547</v>
      </c>
      <c r="AV2" s="42" t="s">
        <v>542</v>
      </c>
    </row>
    <row r="3" spans="1:48" ht="30" customHeight="1">
      <c r="A3" s="40"/>
      <c r="B3" s="40"/>
      <c r="C3" s="40"/>
      <c r="D3" s="40"/>
      <c r="E3" s="2" t="s">
        <v>20</v>
      </c>
      <c r="F3" s="2" t="s">
        <v>149</v>
      </c>
      <c r="G3" s="2" t="s">
        <v>20</v>
      </c>
      <c r="H3" s="2" t="s">
        <v>149</v>
      </c>
      <c r="I3" s="2" t="s">
        <v>20</v>
      </c>
      <c r="J3" s="2" t="s">
        <v>149</v>
      </c>
      <c r="K3" s="2" t="s">
        <v>20</v>
      </c>
      <c r="L3" s="2" t="s">
        <v>149</v>
      </c>
      <c r="M3" s="40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</row>
    <row r="4" spans="1:48" ht="30" customHeight="1">
      <c r="A4" s="5" t="s">
        <v>73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Q4" s="1" t="s">
        <v>21</v>
      </c>
    </row>
    <row r="5" spans="1:48" ht="30" customHeight="1">
      <c r="A5" s="5" t="s">
        <v>4</v>
      </c>
      <c r="B5" s="17"/>
      <c r="C5" s="5"/>
      <c r="D5" s="6"/>
      <c r="E5" s="7"/>
      <c r="F5" s="7"/>
      <c r="G5" s="7"/>
      <c r="H5" s="7"/>
      <c r="I5" s="7"/>
      <c r="J5" s="7"/>
      <c r="K5" s="7"/>
      <c r="L5" s="7"/>
      <c r="M5" s="5"/>
      <c r="N5" s="1"/>
      <c r="O5" s="1"/>
      <c r="P5" s="1"/>
      <c r="Q5" s="1"/>
      <c r="R5" s="1"/>
      <c r="S5" s="1"/>
      <c r="T5" s="1"/>
      <c r="AR5" s="1"/>
      <c r="AS5" s="1"/>
      <c r="AU5" s="1"/>
    </row>
    <row r="6" spans="1:48" ht="30" customHeight="1">
      <c r="A6" s="5" t="s">
        <v>250</v>
      </c>
      <c r="B6" s="5"/>
      <c r="C6" s="5" t="s">
        <v>478</v>
      </c>
      <c r="D6" s="6">
        <v>120</v>
      </c>
      <c r="E6" s="7">
        <v>0</v>
      </c>
      <c r="F6" s="7">
        <f>D6*E6</f>
        <v>0</v>
      </c>
      <c r="G6" s="7">
        <v>0</v>
      </c>
      <c r="H6" s="7">
        <f>D6*G6</f>
        <v>0</v>
      </c>
      <c r="I6" s="7">
        <v>0</v>
      </c>
      <c r="J6" s="7">
        <v>0</v>
      </c>
      <c r="K6" s="7">
        <f>E6+G6+I6</f>
        <v>0</v>
      </c>
      <c r="L6" s="7">
        <f>F6+H6+J6</f>
        <v>0</v>
      </c>
      <c r="M6" s="5"/>
      <c r="N6" s="1"/>
      <c r="O6" s="1"/>
      <c r="P6" s="1"/>
      <c r="Q6" s="1"/>
      <c r="R6" s="1"/>
      <c r="S6" s="1"/>
      <c r="T6" s="1"/>
      <c r="AR6" s="1"/>
      <c r="AS6" s="1"/>
      <c r="AU6" s="1"/>
    </row>
    <row r="7" spans="1:48" ht="30" customHeight="1">
      <c r="A7" s="5" t="s">
        <v>626</v>
      </c>
      <c r="B7" s="5" t="s">
        <v>148</v>
      </c>
      <c r="C7" s="5" t="s">
        <v>406</v>
      </c>
      <c r="D7" s="6">
        <v>123</v>
      </c>
      <c r="E7" s="7">
        <v>0</v>
      </c>
      <c r="F7" s="7">
        <f t="shared" ref="F7:F35" si="0">D7*E7</f>
        <v>0</v>
      </c>
      <c r="G7" s="7">
        <v>0</v>
      </c>
      <c r="H7" s="7">
        <f t="shared" ref="H7:H34" si="1">D7*G7</f>
        <v>0</v>
      </c>
      <c r="I7" s="7">
        <v>0</v>
      </c>
      <c r="J7" s="7">
        <v>0</v>
      </c>
      <c r="K7" s="7">
        <f t="shared" ref="K7:L34" si="2">E7+G7+I7</f>
        <v>0</v>
      </c>
      <c r="L7" s="7">
        <f t="shared" si="2"/>
        <v>0</v>
      </c>
      <c r="M7" s="5"/>
      <c r="N7" s="1"/>
      <c r="O7" s="1"/>
      <c r="P7" s="1"/>
      <c r="Q7" s="1"/>
      <c r="R7" s="1"/>
      <c r="S7" s="1"/>
      <c r="T7" s="1"/>
      <c r="AR7" s="1"/>
      <c r="AS7" s="1"/>
      <c r="AU7" s="1"/>
    </row>
    <row r="8" spans="1:48" ht="30" customHeight="1">
      <c r="A8" s="5" t="s">
        <v>631</v>
      </c>
      <c r="B8" s="5" t="s">
        <v>282</v>
      </c>
      <c r="C8" s="5" t="s">
        <v>406</v>
      </c>
      <c r="D8" s="6">
        <v>123</v>
      </c>
      <c r="E8" s="7">
        <v>0</v>
      </c>
      <c r="F8" s="7">
        <f t="shared" si="0"/>
        <v>0</v>
      </c>
      <c r="G8" s="7">
        <v>0</v>
      </c>
      <c r="H8" s="7">
        <f t="shared" si="1"/>
        <v>0</v>
      </c>
      <c r="I8" s="7">
        <v>0</v>
      </c>
      <c r="J8" s="7">
        <v>0</v>
      </c>
      <c r="K8" s="7">
        <f t="shared" si="2"/>
        <v>0</v>
      </c>
      <c r="L8" s="7">
        <f t="shared" si="2"/>
        <v>0</v>
      </c>
      <c r="M8" s="5"/>
      <c r="N8" s="1"/>
      <c r="O8" s="1"/>
      <c r="P8" s="1"/>
      <c r="Q8" s="1"/>
      <c r="R8" s="1"/>
      <c r="S8" s="1"/>
      <c r="T8" s="1"/>
      <c r="AR8" s="1"/>
      <c r="AS8" s="1"/>
      <c r="AU8" s="1"/>
    </row>
    <row r="9" spans="1:48" ht="30" customHeight="1">
      <c r="A9" s="5" t="s">
        <v>436</v>
      </c>
      <c r="B9" s="5" t="s">
        <v>640</v>
      </c>
      <c r="C9" s="5" t="s">
        <v>406</v>
      </c>
      <c r="D9" s="6">
        <v>246</v>
      </c>
      <c r="E9" s="7">
        <v>0</v>
      </c>
      <c r="F9" s="7">
        <f t="shared" si="0"/>
        <v>0</v>
      </c>
      <c r="G9" s="7">
        <v>0</v>
      </c>
      <c r="H9" s="7">
        <f t="shared" si="1"/>
        <v>0</v>
      </c>
      <c r="I9" s="7">
        <v>0</v>
      </c>
      <c r="J9" s="7">
        <v>0</v>
      </c>
      <c r="K9" s="7">
        <f t="shared" si="2"/>
        <v>0</v>
      </c>
      <c r="L9" s="7">
        <f t="shared" si="2"/>
        <v>0</v>
      </c>
      <c r="M9" s="5"/>
      <c r="N9" s="1"/>
      <c r="O9" s="1"/>
      <c r="P9" s="1"/>
      <c r="Q9" s="1"/>
      <c r="R9" s="1"/>
      <c r="S9" s="1"/>
      <c r="T9" s="1"/>
      <c r="AR9" s="1"/>
      <c r="AS9" s="1"/>
      <c r="AU9" s="1"/>
    </row>
    <row r="10" spans="1:48" ht="30" customHeight="1">
      <c r="A10" s="5" t="s">
        <v>258</v>
      </c>
      <c r="B10" s="5" t="s">
        <v>471</v>
      </c>
      <c r="C10" s="5" t="s">
        <v>478</v>
      </c>
      <c r="D10" s="6">
        <v>138</v>
      </c>
      <c r="E10" s="7">
        <v>0</v>
      </c>
      <c r="F10" s="7">
        <f t="shared" si="0"/>
        <v>0</v>
      </c>
      <c r="G10" s="7">
        <v>0</v>
      </c>
      <c r="H10" s="7">
        <f t="shared" si="1"/>
        <v>0</v>
      </c>
      <c r="I10" s="7">
        <v>0</v>
      </c>
      <c r="J10" s="7">
        <v>0</v>
      </c>
      <c r="K10" s="7">
        <f t="shared" si="2"/>
        <v>0</v>
      </c>
      <c r="L10" s="7">
        <f t="shared" si="2"/>
        <v>0</v>
      </c>
      <c r="M10" s="5"/>
      <c r="N10" s="1"/>
      <c r="O10" s="1"/>
      <c r="P10" s="1"/>
      <c r="Q10" s="1"/>
      <c r="R10" s="1"/>
      <c r="S10" s="1"/>
      <c r="T10" s="1"/>
      <c r="AR10" s="1"/>
      <c r="AS10" s="1"/>
      <c r="AU10" s="1"/>
    </row>
    <row r="11" spans="1:48" ht="30" customHeight="1">
      <c r="A11" s="5" t="s">
        <v>257</v>
      </c>
      <c r="B11" s="5"/>
      <c r="C11" s="5" t="s">
        <v>398</v>
      </c>
      <c r="D11" s="6">
        <v>1</v>
      </c>
      <c r="E11" s="7">
        <v>0</v>
      </c>
      <c r="F11" s="7">
        <f t="shared" si="0"/>
        <v>0</v>
      </c>
      <c r="G11" s="7">
        <v>0</v>
      </c>
      <c r="H11" s="7">
        <f t="shared" si="1"/>
        <v>0</v>
      </c>
      <c r="I11" s="7">
        <v>0</v>
      </c>
      <c r="J11" s="7">
        <f>D11*I11</f>
        <v>0</v>
      </c>
      <c r="K11" s="7">
        <f t="shared" si="2"/>
        <v>0</v>
      </c>
      <c r="L11" s="7">
        <f t="shared" si="2"/>
        <v>0</v>
      </c>
      <c r="M11" s="5"/>
      <c r="N11" s="1"/>
      <c r="O11" s="1"/>
      <c r="P11" s="1"/>
      <c r="Q11" s="1"/>
      <c r="R11" s="1"/>
      <c r="S11" s="1"/>
      <c r="T11" s="1"/>
      <c r="AR11" s="1"/>
      <c r="AS11" s="1"/>
      <c r="AU11" s="1"/>
    </row>
    <row r="12" spans="1:48" ht="30" customHeight="1">
      <c r="A12" s="5" t="s">
        <v>469</v>
      </c>
      <c r="B12" s="5"/>
      <c r="C12" s="5" t="s">
        <v>423</v>
      </c>
      <c r="D12" s="6">
        <v>2</v>
      </c>
      <c r="E12" s="7">
        <v>0</v>
      </c>
      <c r="F12" s="7">
        <f t="shared" si="0"/>
        <v>0</v>
      </c>
      <c r="G12" s="7">
        <v>0</v>
      </c>
      <c r="H12" s="7">
        <f t="shared" si="1"/>
        <v>0</v>
      </c>
      <c r="I12" s="7">
        <v>0</v>
      </c>
      <c r="J12" s="7">
        <f t="shared" ref="J12:J34" si="3">D12*I12</f>
        <v>0</v>
      </c>
      <c r="K12" s="7">
        <f t="shared" si="2"/>
        <v>0</v>
      </c>
      <c r="L12" s="7">
        <f t="shared" si="2"/>
        <v>0</v>
      </c>
      <c r="M12" s="5"/>
      <c r="N12" s="1"/>
      <c r="O12" s="1"/>
      <c r="P12" s="1"/>
      <c r="Q12" s="1"/>
      <c r="R12" s="1"/>
      <c r="S12" s="1"/>
      <c r="T12" s="1"/>
      <c r="AR12" s="1"/>
      <c r="AS12" s="1"/>
      <c r="AU12" s="1"/>
    </row>
    <row r="13" spans="1:48" ht="30" customHeight="1">
      <c r="A13" s="5" t="s">
        <v>293</v>
      </c>
      <c r="B13" s="5"/>
      <c r="C13" s="5"/>
      <c r="D13" s="6"/>
      <c r="E13" s="7">
        <v>0</v>
      </c>
      <c r="F13" s="7">
        <f t="shared" si="0"/>
        <v>0</v>
      </c>
      <c r="G13" s="7">
        <v>0</v>
      </c>
      <c r="H13" s="7">
        <f t="shared" si="1"/>
        <v>0</v>
      </c>
      <c r="I13" s="7">
        <v>0</v>
      </c>
      <c r="J13" s="7">
        <f t="shared" si="3"/>
        <v>0</v>
      </c>
      <c r="K13" s="7">
        <f t="shared" si="2"/>
        <v>0</v>
      </c>
      <c r="L13" s="7">
        <f t="shared" si="2"/>
        <v>0</v>
      </c>
      <c r="M13" s="5"/>
      <c r="N13" s="1"/>
      <c r="O13" s="1"/>
      <c r="P13" s="1"/>
      <c r="Q13" s="1"/>
      <c r="R13" s="1"/>
      <c r="S13" s="1"/>
      <c r="T13" s="1"/>
      <c r="AR13" s="1"/>
      <c r="AS13" s="1"/>
      <c r="AU13" s="1"/>
    </row>
    <row r="14" spans="1:48" ht="30" customHeight="1">
      <c r="A14" s="5" t="s">
        <v>261</v>
      </c>
      <c r="B14" s="5" t="s">
        <v>359</v>
      </c>
      <c r="C14" s="5" t="s">
        <v>487</v>
      </c>
      <c r="D14" s="6">
        <v>82</v>
      </c>
      <c r="E14" s="7">
        <v>0</v>
      </c>
      <c r="F14" s="7">
        <f t="shared" si="0"/>
        <v>0</v>
      </c>
      <c r="G14" s="7">
        <v>0</v>
      </c>
      <c r="H14" s="7">
        <f t="shared" si="1"/>
        <v>0</v>
      </c>
      <c r="I14" s="7">
        <v>0</v>
      </c>
      <c r="J14" s="7">
        <f t="shared" si="3"/>
        <v>0</v>
      </c>
      <c r="K14" s="7">
        <f t="shared" si="2"/>
        <v>0</v>
      </c>
      <c r="L14" s="7">
        <f t="shared" si="2"/>
        <v>0</v>
      </c>
      <c r="M14" s="5"/>
      <c r="N14" s="1"/>
      <c r="O14" s="1"/>
      <c r="P14" s="1"/>
      <c r="Q14" s="1"/>
      <c r="R14" s="1"/>
      <c r="S14" s="1"/>
      <c r="T14" s="1"/>
      <c r="AR14" s="1"/>
      <c r="AS14" s="1"/>
      <c r="AU14" s="1"/>
    </row>
    <row r="15" spans="1:48" ht="30" customHeight="1">
      <c r="A15" s="5" t="s">
        <v>650</v>
      </c>
      <c r="B15" s="5"/>
      <c r="C15" s="5" t="s">
        <v>400</v>
      </c>
      <c r="D15" s="6">
        <v>4</v>
      </c>
      <c r="E15" s="7">
        <v>0</v>
      </c>
      <c r="F15" s="7">
        <f t="shared" si="0"/>
        <v>0</v>
      </c>
      <c r="G15" s="7">
        <v>0</v>
      </c>
      <c r="H15" s="7">
        <f t="shared" si="1"/>
        <v>0</v>
      </c>
      <c r="I15" s="7">
        <v>0</v>
      </c>
      <c r="J15" s="7">
        <f t="shared" si="3"/>
        <v>0</v>
      </c>
      <c r="K15" s="7">
        <f t="shared" si="2"/>
        <v>0</v>
      </c>
      <c r="L15" s="7">
        <f t="shared" si="2"/>
        <v>0</v>
      </c>
      <c r="M15" s="5"/>
      <c r="N15" s="1"/>
      <c r="O15" s="1"/>
      <c r="P15" s="1"/>
      <c r="Q15" s="1"/>
      <c r="R15" s="1"/>
      <c r="S15" s="1"/>
      <c r="T15" s="1"/>
      <c r="AR15" s="1"/>
      <c r="AS15" s="1"/>
      <c r="AU15" s="1"/>
    </row>
    <row r="16" spans="1:48" ht="30" customHeight="1">
      <c r="A16" s="5" t="s">
        <v>203</v>
      </c>
      <c r="B16" s="5"/>
      <c r="C16" s="5" t="s">
        <v>487</v>
      </c>
      <c r="D16" s="6">
        <v>6</v>
      </c>
      <c r="E16" s="7">
        <v>0</v>
      </c>
      <c r="F16" s="7">
        <f t="shared" si="0"/>
        <v>0</v>
      </c>
      <c r="G16" s="7">
        <v>0</v>
      </c>
      <c r="H16" s="7">
        <f t="shared" si="1"/>
        <v>0</v>
      </c>
      <c r="I16" s="7">
        <v>0</v>
      </c>
      <c r="J16" s="7">
        <f t="shared" si="3"/>
        <v>0</v>
      </c>
      <c r="K16" s="7">
        <f t="shared" si="2"/>
        <v>0</v>
      </c>
      <c r="L16" s="7">
        <f t="shared" si="2"/>
        <v>0</v>
      </c>
      <c r="M16" s="5"/>
      <c r="N16" s="1"/>
      <c r="O16" s="1"/>
      <c r="P16" s="1"/>
      <c r="Q16" s="1"/>
      <c r="R16" s="1"/>
      <c r="S16" s="1"/>
      <c r="T16" s="1"/>
      <c r="AR16" s="1"/>
      <c r="AS16" s="1"/>
      <c r="AU16" s="1"/>
    </row>
    <row r="17" spans="1:47" ht="30" customHeight="1">
      <c r="A17" s="5" t="s">
        <v>486</v>
      </c>
      <c r="B17" s="5"/>
      <c r="C17" s="5" t="s">
        <v>487</v>
      </c>
      <c r="D17" s="6">
        <v>1</v>
      </c>
      <c r="E17" s="7">
        <v>0</v>
      </c>
      <c r="F17" s="7">
        <f t="shared" si="0"/>
        <v>0</v>
      </c>
      <c r="G17" s="7">
        <v>0</v>
      </c>
      <c r="H17" s="7">
        <f t="shared" si="1"/>
        <v>0</v>
      </c>
      <c r="I17" s="7">
        <v>0</v>
      </c>
      <c r="J17" s="7">
        <f t="shared" si="3"/>
        <v>0</v>
      </c>
      <c r="K17" s="7">
        <f t="shared" si="2"/>
        <v>0</v>
      </c>
      <c r="L17" s="7">
        <f t="shared" si="2"/>
        <v>0</v>
      </c>
      <c r="M17" s="5"/>
      <c r="N17" s="1"/>
      <c r="O17" s="1"/>
      <c r="P17" s="1"/>
      <c r="Q17" s="1"/>
      <c r="R17" s="1"/>
      <c r="S17" s="1"/>
      <c r="T17" s="1"/>
      <c r="AR17" s="1"/>
      <c r="AS17" s="1"/>
      <c r="AU17" s="1"/>
    </row>
    <row r="18" spans="1:47" ht="30" customHeight="1">
      <c r="A18" s="5" t="s">
        <v>172</v>
      </c>
      <c r="B18" s="5"/>
      <c r="C18" s="5" t="s">
        <v>487</v>
      </c>
      <c r="D18" s="6">
        <v>30</v>
      </c>
      <c r="E18" s="7">
        <v>0</v>
      </c>
      <c r="F18" s="7">
        <f t="shared" si="0"/>
        <v>0</v>
      </c>
      <c r="G18" s="7">
        <v>0</v>
      </c>
      <c r="H18" s="7">
        <f t="shared" si="1"/>
        <v>0</v>
      </c>
      <c r="I18" s="7">
        <v>0</v>
      </c>
      <c r="J18" s="7">
        <f t="shared" si="3"/>
        <v>0</v>
      </c>
      <c r="K18" s="7">
        <f t="shared" si="2"/>
        <v>0</v>
      </c>
      <c r="L18" s="7">
        <f t="shared" si="2"/>
        <v>0</v>
      </c>
      <c r="M18" s="5"/>
      <c r="N18" s="1"/>
      <c r="O18" s="1"/>
      <c r="P18" s="1"/>
      <c r="Q18" s="1"/>
      <c r="R18" s="1"/>
      <c r="S18" s="1"/>
      <c r="T18" s="1"/>
      <c r="AR18" s="1"/>
      <c r="AS18" s="1"/>
      <c r="AU18" s="1"/>
    </row>
    <row r="19" spans="1:47" ht="30" customHeight="1">
      <c r="A19" s="5" t="s">
        <v>163</v>
      </c>
      <c r="B19" s="5"/>
      <c r="C19" s="5" t="s">
        <v>398</v>
      </c>
      <c r="D19" s="6">
        <v>1</v>
      </c>
      <c r="E19" s="7">
        <v>0</v>
      </c>
      <c r="F19" s="7">
        <f t="shared" si="0"/>
        <v>0</v>
      </c>
      <c r="G19" s="7">
        <v>0</v>
      </c>
      <c r="H19" s="7">
        <f t="shared" si="1"/>
        <v>0</v>
      </c>
      <c r="I19" s="7">
        <v>0</v>
      </c>
      <c r="J19" s="7">
        <f t="shared" si="3"/>
        <v>0</v>
      </c>
      <c r="K19" s="7">
        <f t="shared" si="2"/>
        <v>0</v>
      </c>
      <c r="L19" s="7">
        <f t="shared" si="2"/>
        <v>0</v>
      </c>
      <c r="M19" s="5"/>
      <c r="N19" s="1"/>
      <c r="O19" s="1"/>
      <c r="P19" s="1"/>
      <c r="Q19" s="1"/>
      <c r="R19" s="1"/>
      <c r="S19" s="1"/>
      <c r="T19" s="1"/>
      <c r="AR19" s="1"/>
      <c r="AS19" s="1"/>
      <c r="AU19" s="1"/>
    </row>
    <row r="20" spans="1:47" ht="30" customHeight="1">
      <c r="A20" s="5" t="s">
        <v>58</v>
      </c>
      <c r="B20" s="5"/>
      <c r="C20" s="5" t="s">
        <v>400</v>
      </c>
      <c r="D20" s="6">
        <v>2</v>
      </c>
      <c r="E20" s="7">
        <v>0</v>
      </c>
      <c r="F20" s="7">
        <f t="shared" si="0"/>
        <v>0</v>
      </c>
      <c r="G20" s="7">
        <v>0</v>
      </c>
      <c r="H20" s="7">
        <f t="shared" si="1"/>
        <v>0</v>
      </c>
      <c r="I20" s="7">
        <v>0</v>
      </c>
      <c r="J20" s="7">
        <f t="shared" si="3"/>
        <v>0</v>
      </c>
      <c r="K20" s="7">
        <f t="shared" si="2"/>
        <v>0</v>
      </c>
      <c r="L20" s="7">
        <f t="shared" si="2"/>
        <v>0</v>
      </c>
      <c r="M20" s="5"/>
      <c r="N20" s="1"/>
      <c r="O20" s="1"/>
      <c r="P20" s="1"/>
      <c r="Q20" s="1"/>
      <c r="R20" s="1"/>
      <c r="S20" s="1"/>
      <c r="T20" s="1"/>
      <c r="AR20" s="1"/>
      <c r="AS20" s="1"/>
      <c r="AU20" s="1"/>
    </row>
    <row r="21" spans="1:47" ht="30" customHeight="1">
      <c r="A21" s="5" t="s">
        <v>393</v>
      </c>
      <c r="B21" s="5"/>
      <c r="C21" s="5" t="s">
        <v>400</v>
      </c>
      <c r="D21" s="6">
        <v>4</v>
      </c>
      <c r="E21" s="7">
        <v>0</v>
      </c>
      <c r="F21" s="7">
        <f t="shared" si="0"/>
        <v>0</v>
      </c>
      <c r="G21" s="7">
        <v>0</v>
      </c>
      <c r="H21" s="7">
        <f t="shared" si="1"/>
        <v>0</v>
      </c>
      <c r="I21" s="7">
        <v>0</v>
      </c>
      <c r="J21" s="7">
        <f t="shared" si="3"/>
        <v>0</v>
      </c>
      <c r="K21" s="7">
        <f t="shared" si="2"/>
        <v>0</v>
      </c>
      <c r="L21" s="7">
        <f t="shared" si="2"/>
        <v>0</v>
      </c>
      <c r="M21" s="5"/>
      <c r="N21" s="1"/>
      <c r="O21" s="1"/>
      <c r="P21" s="1"/>
      <c r="Q21" s="1"/>
      <c r="R21" s="1"/>
      <c r="S21" s="1"/>
      <c r="T21" s="1"/>
      <c r="AR21" s="1"/>
      <c r="AS21" s="1"/>
      <c r="AU21" s="1"/>
    </row>
    <row r="22" spans="1:47" ht="30" customHeight="1">
      <c r="A22" s="5" t="s">
        <v>66</v>
      </c>
      <c r="B22" s="5" t="s">
        <v>297</v>
      </c>
      <c r="C22" s="5" t="s">
        <v>487</v>
      </c>
      <c r="D22" s="6">
        <v>4</v>
      </c>
      <c r="E22" s="7">
        <v>0</v>
      </c>
      <c r="F22" s="7">
        <f t="shared" si="0"/>
        <v>0</v>
      </c>
      <c r="G22" s="7">
        <v>0</v>
      </c>
      <c r="H22" s="7">
        <f t="shared" si="1"/>
        <v>0</v>
      </c>
      <c r="I22" s="7">
        <v>0</v>
      </c>
      <c r="J22" s="7">
        <f t="shared" si="3"/>
        <v>0</v>
      </c>
      <c r="K22" s="7">
        <f t="shared" si="2"/>
        <v>0</v>
      </c>
      <c r="L22" s="7">
        <f t="shared" si="2"/>
        <v>0</v>
      </c>
      <c r="M22" s="5"/>
      <c r="N22" s="1"/>
      <c r="O22" s="1"/>
      <c r="P22" s="1"/>
      <c r="Q22" s="1"/>
      <c r="R22" s="1"/>
      <c r="S22" s="1"/>
      <c r="T22" s="1"/>
      <c r="AR22" s="1"/>
      <c r="AS22" s="1"/>
      <c r="AU22" s="1"/>
    </row>
    <row r="23" spans="1:47" ht="30" customHeight="1">
      <c r="A23" s="5" t="s">
        <v>251</v>
      </c>
      <c r="B23" s="5" t="s">
        <v>297</v>
      </c>
      <c r="C23" s="5" t="s">
        <v>487</v>
      </c>
      <c r="D23" s="6">
        <v>10</v>
      </c>
      <c r="E23" s="7">
        <v>0</v>
      </c>
      <c r="F23" s="7">
        <f t="shared" si="0"/>
        <v>0</v>
      </c>
      <c r="G23" s="7">
        <v>0</v>
      </c>
      <c r="H23" s="7">
        <f t="shared" si="1"/>
        <v>0</v>
      </c>
      <c r="I23" s="7">
        <v>0</v>
      </c>
      <c r="J23" s="7">
        <f t="shared" si="3"/>
        <v>0</v>
      </c>
      <c r="K23" s="7">
        <f t="shared" si="2"/>
        <v>0</v>
      </c>
      <c r="L23" s="7">
        <f t="shared" si="2"/>
        <v>0</v>
      </c>
      <c r="M23" s="5"/>
      <c r="N23" s="1"/>
      <c r="O23" s="1"/>
      <c r="P23" s="1"/>
      <c r="Q23" s="1"/>
      <c r="R23" s="1"/>
      <c r="S23" s="1"/>
      <c r="T23" s="1"/>
      <c r="AR23" s="1"/>
      <c r="AS23" s="1"/>
      <c r="AU23" s="1"/>
    </row>
    <row r="24" spans="1:47" ht="30" customHeight="1">
      <c r="A24" s="5" t="s">
        <v>246</v>
      </c>
      <c r="B24" s="5"/>
      <c r="C24" s="5" t="s">
        <v>487</v>
      </c>
      <c r="D24" s="6">
        <v>4</v>
      </c>
      <c r="E24" s="7">
        <v>0</v>
      </c>
      <c r="F24" s="7">
        <f t="shared" si="0"/>
        <v>0</v>
      </c>
      <c r="G24" s="7">
        <v>0</v>
      </c>
      <c r="H24" s="7">
        <f t="shared" si="1"/>
        <v>0</v>
      </c>
      <c r="I24" s="7">
        <v>0</v>
      </c>
      <c r="J24" s="7">
        <f t="shared" si="3"/>
        <v>0</v>
      </c>
      <c r="K24" s="7">
        <f t="shared" si="2"/>
        <v>0</v>
      </c>
      <c r="L24" s="7">
        <f t="shared" si="2"/>
        <v>0</v>
      </c>
      <c r="M24" s="5"/>
      <c r="N24" s="1"/>
      <c r="O24" s="1"/>
      <c r="P24" s="1"/>
      <c r="Q24" s="1"/>
      <c r="R24" s="1"/>
      <c r="S24" s="1"/>
      <c r="T24" s="1"/>
      <c r="AR24" s="1"/>
      <c r="AS24" s="1"/>
      <c r="AU24" s="1"/>
    </row>
    <row r="25" spans="1:47" ht="30" customHeight="1">
      <c r="A25" s="5" t="s">
        <v>67</v>
      </c>
      <c r="B25" s="5"/>
      <c r="C25" s="5"/>
      <c r="D25" s="6"/>
      <c r="E25" s="7">
        <v>0</v>
      </c>
      <c r="F25" s="7">
        <f t="shared" si="0"/>
        <v>0</v>
      </c>
      <c r="G25" s="7">
        <v>0</v>
      </c>
      <c r="H25" s="7">
        <f t="shared" si="1"/>
        <v>0</v>
      </c>
      <c r="I25" s="7">
        <v>0</v>
      </c>
      <c r="J25" s="7">
        <f t="shared" si="3"/>
        <v>0</v>
      </c>
      <c r="K25" s="7">
        <f t="shared" si="2"/>
        <v>0</v>
      </c>
      <c r="L25" s="7">
        <f t="shared" si="2"/>
        <v>0</v>
      </c>
      <c r="M25" s="5"/>
      <c r="N25" s="1"/>
      <c r="O25" s="1"/>
      <c r="P25" s="1"/>
      <c r="Q25" s="1"/>
      <c r="R25" s="1"/>
      <c r="S25" s="1"/>
      <c r="T25" s="1"/>
      <c r="AR25" s="1"/>
      <c r="AS25" s="1"/>
      <c r="AU25" s="1"/>
    </row>
    <row r="26" spans="1:47" ht="30" customHeight="1">
      <c r="A26" s="5" t="s">
        <v>637</v>
      </c>
      <c r="B26" s="5" t="s">
        <v>47</v>
      </c>
      <c r="C26" s="5" t="s">
        <v>411</v>
      </c>
      <c r="D26" s="6">
        <v>2</v>
      </c>
      <c r="E26" s="7">
        <v>0</v>
      </c>
      <c r="F26" s="7">
        <f t="shared" si="0"/>
        <v>0</v>
      </c>
      <c r="G26" s="7">
        <v>0</v>
      </c>
      <c r="H26" s="7">
        <f t="shared" si="1"/>
        <v>0</v>
      </c>
      <c r="I26" s="7">
        <v>0</v>
      </c>
      <c r="J26" s="7">
        <f t="shared" si="3"/>
        <v>0</v>
      </c>
      <c r="K26" s="7">
        <f t="shared" si="2"/>
        <v>0</v>
      </c>
      <c r="L26" s="7">
        <f t="shared" si="2"/>
        <v>0</v>
      </c>
      <c r="M26" s="5"/>
      <c r="N26" s="1"/>
      <c r="O26" s="1"/>
      <c r="P26" s="1"/>
      <c r="Q26" s="1"/>
      <c r="R26" s="1"/>
      <c r="S26" s="1"/>
      <c r="T26" s="1"/>
      <c r="AR26" s="1"/>
      <c r="AS26" s="1"/>
      <c r="AU26" s="1"/>
    </row>
    <row r="27" spans="1:47" ht="30" customHeight="1">
      <c r="A27" s="5" t="s">
        <v>151</v>
      </c>
      <c r="B27" s="5"/>
      <c r="C27" s="5" t="s">
        <v>411</v>
      </c>
      <c r="D27" s="6">
        <v>1</v>
      </c>
      <c r="E27" s="7">
        <v>0</v>
      </c>
      <c r="F27" s="7">
        <f t="shared" si="0"/>
        <v>0</v>
      </c>
      <c r="G27" s="7">
        <v>0</v>
      </c>
      <c r="H27" s="7">
        <f t="shared" si="1"/>
        <v>0</v>
      </c>
      <c r="I27" s="7">
        <v>0</v>
      </c>
      <c r="J27" s="7">
        <f t="shared" si="3"/>
        <v>0</v>
      </c>
      <c r="K27" s="7">
        <f t="shared" si="2"/>
        <v>0</v>
      </c>
      <c r="L27" s="7">
        <f t="shared" si="2"/>
        <v>0</v>
      </c>
      <c r="M27" s="5"/>
      <c r="N27" s="1"/>
      <c r="O27" s="1"/>
      <c r="P27" s="1"/>
      <c r="Q27" s="1"/>
      <c r="R27" s="1"/>
      <c r="S27" s="1"/>
      <c r="T27" s="1"/>
      <c r="AR27" s="1"/>
      <c r="AS27" s="1"/>
      <c r="AU27" s="1"/>
    </row>
    <row r="28" spans="1:47" ht="30" customHeight="1">
      <c r="A28" s="5" t="s">
        <v>62</v>
      </c>
      <c r="B28" s="5" t="s">
        <v>359</v>
      </c>
      <c r="C28" s="5" t="s">
        <v>411</v>
      </c>
      <c r="D28" s="6">
        <v>1</v>
      </c>
      <c r="E28" s="7">
        <v>0</v>
      </c>
      <c r="F28" s="7">
        <f t="shared" si="0"/>
        <v>0</v>
      </c>
      <c r="G28" s="7">
        <v>0</v>
      </c>
      <c r="H28" s="7">
        <f t="shared" si="1"/>
        <v>0</v>
      </c>
      <c r="I28" s="7">
        <v>0</v>
      </c>
      <c r="J28" s="7">
        <f t="shared" si="3"/>
        <v>0</v>
      </c>
      <c r="K28" s="7">
        <f t="shared" si="2"/>
        <v>0</v>
      </c>
      <c r="L28" s="7">
        <f t="shared" si="2"/>
        <v>0</v>
      </c>
      <c r="M28" s="5"/>
      <c r="N28" s="1"/>
      <c r="O28" s="1"/>
      <c r="P28" s="1"/>
      <c r="Q28" s="1"/>
      <c r="R28" s="1"/>
      <c r="S28" s="1"/>
      <c r="T28" s="1"/>
      <c r="AR28" s="1"/>
      <c r="AS28" s="1"/>
      <c r="AU28" s="1"/>
    </row>
    <row r="29" spans="1:47" ht="30" customHeight="1">
      <c r="A29" s="5" t="s">
        <v>366</v>
      </c>
      <c r="B29" s="5"/>
      <c r="C29" s="5" t="s">
        <v>411</v>
      </c>
      <c r="D29" s="6">
        <v>1</v>
      </c>
      <c r="E29" s="7">
        <v>0</v>
      </c>
      <c r="F29" s="7">
        <f t="shared" si="0"/>
        <v>0</v>
      </c>
      <c r="G29" s="7">
        <v>0</v>
      </c>
      <c r="H29" s="7">
        <f t="shared" si="1"/>
        <v>0</v>
      </c>
      <c r="I29" s="7">
        <v>0</v>
      </c>
      <c r="J29" s="7">
        <f t="shared" si="3"/>
        <v>0</v>
      </c>
      <c r="K29" s="7">
        <f t="shared" si="2"/>
        <v>0</v>
      </c>
      <c r="L29" s="7">
        <f t="shared" si="2"/>
        <v>0</v>
      </c>
      <c r="M29" s="5"/>
      <c r="N29" s="1"/>
      <c r="O29" s="1"/>
      <c r="P29" s="1"/>
      <c r="Q29" s="1"/>
      <c r="R29" s="1"/>
      <c r="S29" s="1"/>
      <c r="T29" s="1"/>
      <c r="AR29" s="1"/>
      <c r="AS29" s="1"/>
      <c r="AU29" s="1"/>
    </row>
    <row r="30" spans="1:47" ht="30" customHeight="1">
      <c r="A30" s="5" t="s">
        <v>223</v>
      </c>
      <c r="B30" s="5"/>
      <c r="C30" s="5" t="s">
        <v>411</v>
      </c>
      <c r="D30" s="6">
        <v>1</v>
      </c>
      <c r="E30" s="7">
        <v>0</v>
      </c>
      <c r="F30" s="7">
        <f t="shared" si="0"/>
        <v>0</v>
      </c>
      <c r="G30" s="7">
        <v>0</v>
      </c>
      <c r="H30" s="7">
        <f t="shared" si="1"/>
        <v>0</v>
      </c>
      <c r="I30" s="7">
        <v>0</v>
      </c>
      <c r="J30" s="7">
        <f t="shared" si="3"/>
        <v>0</v>
      </c>
      <c r="K30" s="7">
        <f t="shared" si="2"/>
        <v>0</v>
      </c>
      <c r="L30" s="7">
        <f t="shared" si="2"/>
        <v>0</v>
      </c>
      <c r="M30" s="5"/>
      <c r="N30" s="1"/>
      <c r="O30" s="1"/>
      <c r="P30" s="1"/>
      <c r="Q30" s="1"/>
      <c r="R30" s="1"/>
      <c r="S30" s="1"/>
      <c r="T30" s="1"/>
      <c r="AR30" s="1"/>
      <c r="AS30" s="1"/>
      <c r="AU30" s="1"/>
    </row>
    <row r="31" spans="1:47" ht="30" customHeight="1">
      <c r="A31" s="5" t="s">
        <v>252</v>
      </c>
      <c r="B31" s="5"/>
      <c r="C31" s="5" t="s">
        <v>411</v>
      </c>
      <c r="D31" s="6">
        <v>1</v>
      </c>
      <c r="E31" s="7">
        <v>0</v>
      </c>
      <c r="F31" s="7">
        <f t="shared" si="0"/>
        <v>0</v>
      </c>
      <c r="G31" s="7">
        <v>0</v>
      </c>
      <c r="H31" s="7">
        <f t="shared" si="1"/>
        <v>0</v>
      </c>
      <c r="I31" s="7">
        <v>0</v>
      </c>
      <c r="J31" s="7">
        <f t="shared" si="3"/>
        <v>0</v>
      </c>
      <c r="K31" s="7">
        <f t="shared" si="2"/>
        <v>0</v>
      </c>
      <c r="L31" s="7">
        <f t="shared" si="2"/>
        <v>0</v>
      </c>
      <c r="M31" s="5"/>
      <c r="N31" s="1"/>
      <c r="O31" s="1"/>
      <c r="P31" s="1"/>
      <c r="Q31" s="1"/>
      <c r="R31" s="1"/>
      <c r="S31" s="1"/>
      <c r="T31" s="1"/>
      <c r="AR31" s="1"/>
      <c r="AS31" s="1"/>
      <c r="AU31" s="1"/>
    </row>
    <row r="32" spans="1:47" ht="30" customHeight="1">
      <c r="A32" s="5" t="s">
        <v>457</v>
      </c>
      <c r="B32" s="5" t="s">
        <v>64</v>
      </c>
      <c r="C32" s="5" t="s">
        <v>411</v>
      </c>
      <c r="D32" s="6">
        <v>3</v>
      </c>
      <c r="E32" s="7">
        <v>0</v>
      </c>
      <c r="F32" s="7">
        <f t="shared" si="0"/>
        <v>0</v>
      </c>
      <c r="G32" s="7">
        <v>0</v>
      </c>
      <c r="H32" s="7">
        <f t="shared" si="1"/>
        <v>0</v>
      </c>
      <c r="I32" s="7">
        <v>0</v>
      </c>
      <c r="J32" s="7">
        <f t="shared" si="3"/>
        <v>0</v>
      </c>
      <c r="K32" s="7">
        <f t="shared" si="2"/>
        <v>0</v>
      </c>
      <c r="L32" s="7">
        <f t="shared" si="2"/>
        <v>0</v>
      </c>
      <c r="M32" s="5"/>
      <c r="N32" s="1"/>
      <c r="O32" s="1"/>
      <c r="P32" s="1"/>
      <c r="Q32" s="1"/>
      <c r="R32" s="1"/>
      <c r="S32" s="1"/>
      <c r="T32" s="1"/>
      <c r="AR32" s="1"/>
      <c r="AS32" s="1"/>
      <c r="AU32" s="1"/>
    </row>
    <row r="33" spans="1:47" ht="30" customHeight="1">
      <c r="A33" s="5" t="s">
        <v>168</v>
      </c>
      <c r="B33" s="5"/>
      <c r="C33" s="5" t="s">
        <v>398</v>
      </c>
      <c r="D33" s="6">
        <v>1</v>
      </c>
      <c r="E33" s="7">
        <v>0</v>
      </c>
      <c r="F33" s="7">
        <f t="shared" si="0"/>
        <v>0</v>
      </c>
      <c r="G33" s="7">
        <v>0</v>
      </c>
      <c r="H33" s="7">
        <f t="shared" si="1"/>
        <v>0</v>
      </c>
      <c r="I33" s="7">
        <v>0</v>
      </c>
      <c r="J33" s="7">
        <f t="shared" si="3"/>
        <v>0</v>
      </c>
      <c r="K33" s="7">
        <f t="shared" si="2"/>
        <v>0</v>
      </c>
      <c r="L33" s="7">
        <f t="shared" si="2"/>
        <v>0</v>
      </c>
      <c r="M33" s="5"/>
      <c r="N33" s="1"/>
      <c r="O33" s="1"/>
      <c r="P33" s="1"/>
      <c r="Q33" s="1"/>
      <c r="R33" s="1"/>
      <c r="S33" s="1"/>
      <c r="T33" s="1"/>
      <c r="AR33" s="1"/>
      <c r="AS33" s="1"/>
      <c r="AU33" s="1"/>
    </row>
    <row r="34" spans="1:47" ht="30" customHeight="1">
      <c r="A34" s="5" t="s">
        <v>229</v>
      </c>
      <c r="B34" s="5"/>
      <c r="C34" s="5" t="s">
        <v>411</v>
      </c>
      <c r="D34" s="6">
        <v>1</v>
      </c>
      <c r="E34" s="7">
        <v>0</v>
      </c>
      <c r="F34" s="7">
        <f t="shared" si="0"/>
        <v>0</v>
      </c>
      <c r="G34" s="7">
        <v>0</v>
      </c>
      <c r="H34" s="7">
        <f t="shared" si="1"/>
        <v>0</v>
      </c>
      <c r="I34" s="7">
        <v>0</v>
      </c>
      <c r="J34" s="7">
        <f t="shared" si="3"/>
        <v>0</v>
      </c>
      <c r="K34" s="7">
        <f t="shared" si="2"/>
        <v>0</v>
      </c>
      <c r="L34" s="7">
        <f t="shared" si="2"/>
        <v>0</v>
      </c>
      <c r="M34" s="5"/>
      <c r="N34" s="1"/>
      <c r="O34" s="1"/>
      <c r="P34" s="1"/>
      <c r="Q34" s="1"/>
      <c r="R34" s="1"/>
      <c r="S34" s="1"/>
      <c r="T34" s="1"/>
      <c r="AR34" s="1"/>
      <c r="AS34" s="1"/>
      <c r="AU34" s="1"/>
    </row>
    <row r="35" spans="1:47" ht="30" customHeight="1">
      <c r="A35" s="6" t="s">
        <v>95</v>
      </c>
      <c r="B35" s="5" t="s">
        <v>531</v>
      </c>
      <c r="C35" s="6" t="s">
        <v>395</v>
      </c>
      <c r="D35" s="6">
        <v>5</v>
      </c>
      <c r="E35" s="7">
        <v>0</v>
      </c>
      <c r="F35" s="7">
        <f t="shared" si="0"/>
        <v>0</v>
      </c>
      <c r="G35" s="7">
        <v>0</v>
      </c>
      <c r="H35" s="7">
        <f>D35*G35</f>
        <v>0</v>
      </c>
      <c r="I35" s="7">
        <v>0</v>
      </c>
      <c r="J35" s="7">
        <f>D35*I35</f>
        <v>0</v>
      </c>
      <c r="K35" s="7">
        <f>E35+G35+I35</f>
        <v>0</v>
      </c>
      <c r="L35" s="7">
        <f>F35+H35+J35</f>
        <v>0</v>
      </c>
      <c r="M35" s="5"/>
      <c r="N35" s="1"/>
      <c r="O35" s="1"/>
      <c r="P35" s="1"/>
      <c r="Q35" s="1"/>
      <c r="R35" s="1"/>
      <c r="S35" s="1"/>
      <c r="T35" s="1"/>
      <c r="AR35" s="1"/>
      <c r="AS35" s="1"/>
      <c r="AU35" s="1"/>
    </row>
    <row r="36" spans="1:47" ht="30" customHeight="1">
      <c r="A36" s="5"/>
      <c r="B36" s="5"/>
      <c r="C36" s="5"/>
      <c r="D36" s="6"/>
      <c r="E36" s="7"/>
      <c r="F36" s="7"/>
      <c r="G36" s="7"/>
      <c r="H36" s="7"/>
      <c r="I36" s="7"/>
      <c r="J36" s="7"/>
      <c r="K36" s="7"/>
      <c r="L36" s="7"/>
      <c r="M36" s="5"/>
      <c r="N36" s="1"/>
      <c r="O36" s="1"/>
      <c r="P36" s="1"/>
      <c r="Q36" s="1"/>
      <c r="R36" s="1"/>
      <c r="S36" s="1"/>
      <c r="T36" s="1"/>
      <c r="AR36" s="1"/>
      <c r="AS36" s="1"/>
      <c r="AU36" s="1"/>
    </row>
    <row r="37" spans="1:47" ht="30" customHeight="1">
      <c r="A37" s="5"/>
      <c r="B37" s="5"/>
      <c r="C37" s="5"/>
      <c r="D37" s="6"/>
      <c r="E37" s="7"/>
      <c r="F37" s="7"/>
      <c r="G37" s="7"/>
      <c r="H37" s="7"/>
      <c r="I37" s="7"/>
      <c r="J37" s="7"/>
      <c r="K37" s="7"/>
      <c r="L37" s="7"/>
      <c r="M37" s="5"/>
      <c r="N37" s="1"/>
      <c r="O37" s="1"/>
      <c r="P37" s="1"/>
      <c r="Q37" s="1"/>
      <c r="R37" s="1"/>
      <c r="S37" s="1"/>
      <c r="T37" s="1"/>
      <c r="AR37" s="1"/>
      <c r="AS37" s="1"/>
      <c r="AU37" s="1"/>
    </row>
    <row r="38" spans="1:47" ht="30" customHeight="1">
      <c r="A38" s="5"/>
      <c r="B38" s="5"/>
      <c r="C38" s="5"/>
      <c r="D38" s="6"/>
      <c r="E38" s="7"/>
      <c r="F38" s="7"/>
      <c r="G38" s="7"/>
      <c r="H38" s="7"/>
      <c r="I38" s="7"/>
      <c r="J38" s="7"/>
      <c r="K38" s="7"/>
      <c r="L38" s="7"/>
      <c r="M38" s="5"/>
      <c r="N38" s="1"/>
      <c r="O38" s="1"/>
      <c r="P38" s="1"/>
      <c r="Q38" s="1"/>
      <c r="R38" s="1"/>
      <c r="S38" s="1"/>
      <c r="T38" s="1"/>
      <c r="AR38" s="1"/>
      <c r="AS38" s="1"/>
      <c r="AU38" s="1"/>
    </row>
    <row r="39" spans="1:47" ht="30" customHeight="1">
      <c r="A39" s="5"/>
      <c r="B39" s="5"/>
      <c r="C39" s="5"/>
      <c r="D39" s="6"/>
      <c r="E39" s="7"/>
      <c r="F39" s="7"/>
      <c r="G39" s="7"/>
      <c r="H39" s="7"/>
      <c r="I39" s="7"/>
      <c r="J39" s="7"/>
      <c r="K39" s="7"/>
      <c r="L39" s="7"/>
      <c r="M39" s="5"/>
      <c r="N39" s="1"/>
      <c r="O39" s="1"/>
      <c r="P39" s="1"/>
      <c r="Q39" s="1"/>
      <c r="R39" s="1"/>
      <c r="S39" s="1"/>
      <c r="T39" s="1"/>
      <c r="AR39" s="1"/>
      <c r="AS39" s="1"/>
      <c r="AU39" s="1"/>
    </row>
    <row r="40" spans="1:47" ht="30" customHeight="1">
      <c r="A40" s="5"/>
      <c r="B40" s="5"/>
      <c r="C40" s="5"/>
      <c r="D40" s="6"/>
      <c r="E40" s="7"/>
      <c r="F40" s="7"/>
      <c r="G40" s="7"/>
      <c r="H40" s="7"/>
      <c r="I40" s="7"/>
      <c r="J40" s="7"/>
      <c r="K40" s="7"/>
      <c r="L40" s="7"/>
      <c r="M40" s="5"/>
      <c r="N40" s="1"/>
      <c r="O40" s="1"/>
      <c r="P40" s="1"/>
      <c r="Q40" s="1"/>
      <c r="R40" s="1"/>
      <c r="S40" s="1"/>
      <c r="T40" s="1"/>
      <c r="AR40" s="1"/>
      <c r="AS40" s="1"/>
      <c r="AU40" s="1"/>
    </row>
    <row r="41" spans="1:47" ht="30" customHeight="1">
      <c r="A41" s="5"/>
      <c r="B41" s="5"/>
      <c r="C41" s="5"/>
      <c r="D41" s="6"/>
      <c r="E41" s="7"/>
      <c r="F41" s="7"/>
      <c r="G41" s="7"/>
      <c r="H41" s="7"/>
      <c r="I41" s="7"/>
      <c r="J41" s="7"/>
      <c r="K41" s="7"/>
      <c r="L41" s="7"/>
      <c r="M41" s="5"/>
      <c r="N41" s="1"/>
      <c r="O41" s="1"/>
      <c r="P41" s="1"/>
      <c r="Q41" s="1"/>
      <c r="R41" s="1"/>
      <c r="S41" s="1"/>
      <c r="T41" s="1"/>
      <c r="AR41" s="1"/>
      <c r="AS41" s="1"/>
      <c r="AU41" s="1"/>
    </row>
    <row r="42" spans="1:47" ht="30" customHeight="1">
      <c r="A42" s="5"/>
      <c r="B42" s="5"/>
      <c r="C42" s="5"/>
      <c r="D42" s="6"/>
      <c r="E42" s="7"/>
      <c r="F42" s="7"/>
      <c r="G42" s="7"/>
      <c r="H42" s="7"/>
      <c r="I42" s="7"/>
      <c r="J42" s="7"/>
      <c r="K42" s="7"/>
      <c r="L42" s="7"/>
      <c r="M42" s="5"/>
      <c r="N42" s="1"/>
      <c r="O42" s="1"/>
      <c r="P42" s="1"/>
      <c r="Q42" s="1"/>
      <c r="R42" s="1"/>
      <c r="S42" s="1"/>
      <c r="T42" s="1"/>
      <c r="AR42" s="1"/>
      <c r="AS42" s="1"/>
      <c r="AU42" s="1"/>
    </row>
    <row r="43" spans="1:47" ht="30" customHeight="1">
      <c r="A43" s="5"/>
      <c r="B43" s="5"/>
      <c r="C43" s="5"/>
      <c r="D43" s="6"/>
      <c r="E43" s="7"/>
      <c r="F43" s="7"/>
      <c r="G43" s="7"/>
      <c r="H43" s="7"/>
      <c r="I43" s="7"/>
      <c r="J43" s="7"/>
      <c r="K43" s="7"/>
      <c r="L43" s="7"/>
      <c r="M43" s="5"/>
      <c r="N43" s="1"/>
      <c r="O43" s="1"/>
      <c r="P43" s="1"/>
      <c r="Q43" s="1"/>
      <c r="R43" s="1"/>
      <c r="S43" s="1"/>
      <c r="T43" s="1"/>
      <c r="AR43" s="1"/>
      <c r="AS43" s="1"/>
      <c r="AU43" s="1"/>
    </row>
    <row r="44" spans="1:47" ht="30" customHeight="1">
      <c r="A44" s="5"/>
      <c r="B44" s="5"/>
      <c r="C44" s="5"/>
      <c r="D44" s="6"/>
      <c r="E44" s="7"/>
      <c r="F44" s="7"/>
      <c r="G44" s="7"/>
      <c r="H44" s="7"/>
      <c r="I44" s="7"/>
      <c r="J44" s="7"/>
      <c r="K44" s="7"/>
      <c r="L44" s="7"/>
      <c r="M44" s="5"/>
      <c r="N44" s="1"/>
      <c r="O44" s="1"/>
      <c r="P44" s="1"/>
      <c r="Q44" s="1"/>
      <c r="R44" s="1"/>
      <c r="S44" s="1"/>
      <c r="T44" s="1"/>
      <c r="AR44" s="1"/>
      <c r="AS44" s="1"/>
      <c r="AU44" s="1"/>
    </row>
    <row r="45" spans="1:47" ht="30" customHeight="1">
      <c r="A45" s="5"/>
      <c r="B45" s="5"/>
      <c r="C45" s="5"/>
      <c r="D45" s="6"/>
      <c r="E45" s="7"/>
      <c r="F45" s="7"/>
      <c r="G45" s="7"/>
      <c r="H45" s="7"/>
      <c r="I45" s="7"/>
      <c r="J45" s="7"/>
      <c r="K45" s="7"/>
      <c r="L45" s="7"/>
      <c r="M45" s="5"/>
      <c r="N45" s="1"/>
      <c r="O45" s="1"/>
      <c r="P45" s="1"/>
      <c r="Q45" s="1"/>
      <c r="R45" s="1"/>
      <c r="S45" s="1"/>
      <c r="T45" s="1"/>
      <c r="AR45" s="1"/>
      <c r="AS45" s="1"/>
      <c r="AU45" s="1"/>
    </row>
    <row r="46" spans="1:47" ht="30" customHeight="1">
      <c r="A46" s="5"/>
      <c r="B46" s="5"/>
      <c r="C46" s="5"/>
      <c r="D46" s="6"/>
      <c r="E46" s="7"/>
      <c r="F46" s="7"/>
      <c r="G46" s="7"/>
      <c r="H46" s="7"/>
      <c r="I46" s="7"/>
      <c r="J46" s="7"/>
      <c r="K46" s="7"/>
      <c r="L46" s="7"/>
      <c r="M46" s="5"/>
      <c r="N46" s="1"/>
      <c r="O46" s="1"/>
      <c r="P46" s="1"/>
      <c r="Q46" s="1"/>
      <c r="R46" s="1"/>
      <c r="S46" s="1"/>
      <c r="T46" s="1"/>
      <c r="AR46" s="1"/>
      <c r="AS46" s="1"/>
      <c r="AU46" s="1"/>
    </row>
    <row r="47" spans="1:47" ht="30" customHeight="1">
      <c r="A47" s="5"/>
      <c r="B47" s="5"/>
      <c r="C47" s="5"/>
      <c r="D47" s="6"/>
      <c r="E47" s="7"/>
      <c r="F47" s="7"/>
      <c r="G47" s="7"/>
      <c r="H47" s="7"/>
      <c r="I47" s="7"/>
      <c r="J47" s="7"/>
      <c r="K47" s="7"/>
      <c r="L47" s="7"/>
      <c r="M47" s="5"/>
      <c r="N47" s="1"/>
      <c r="O47" s="1"/>
      <c r="P47" s="1"/>
      <c r="Q47" s="1"/>
      <c r="R47" s="1"/>
      <c r="S47" s="1"/>
      <c r="T47" s="1"/>
      <c r="AR47" s="1"/>
      <c r="AS47" s="1"/>
      <c r="AU47" s="1"/>
    </row>
    <row r="48" spans="1:47" ht="30" customHeight="1">
      <c r="A48" s="18" t="s">
        <v>79</v>
      </c>
      <c r="B48" s="19"/>
      <c r="C48" s="19"/>
      <c r="D48" s="18"/>
      <c r="E48" s="20"/>
      <c r="F48" s="20">
        <f>SUM(F6:F46)</f>
        <v>0</v>
      </c>
      <c r="G48" s="20"/>
      <c r="H48" s="20">
        <f t="shared" ref="H48:L48" si="4">SUM(H6:H46)</f>
        <v>0</v>
      </c>
      <c r="I48" s="20"/>
      <c r="J48" s="20">
        <f t="shared" si="4"/>
        <v>0</v>
      </c>
      <c r="K48" s="20">
        <f t="shared" si="4"/>
        <v>0</v>
      </c>
      <c r="L48" s="20">
        <f t="shared" si="4"/>
        <v>0</v>
      </c>
      <c r="M48" s="19"/>
      <c r="N48" s="1"/>
      <c r="O48" s="1"/>
      <c r="P48" s="1"/>
      <c r="Q48" s="1"/>
      <c r="R48" s="1"/>
      <c r="S48" s="1"/>
      <c r="T48" s="1"/>
      <c r="AR48" s="1"/>
      <c r="AS48" s="1"/>
      <c r="AU48" s="1"/>
    </row>
    <row r="49" spans="1:47" ht="30" customHeight="1">
      <c r="A49" s="5"/>
      <c r="B49" s="5"/>
      <c r="C49" s="5"/>
      <c r="D49" s="6"/>
      <c r="E49" s="7"/>
      <c r="F49" s="7"/>
      <c r="G49" s="7"/>
      <c r="H49" s="7"/>
      <c r="I49" s="7"/>
      <c r="J49" s="7"/>
      <c r="K49" s="7"/>
      <c r="L49" s="7"/>
      <c r="M49" s="5"/>
      <c r="N49" s="1"/>
      <c r="O49" s="1"/>
      <c r="P49" s="1"/>
      <c r="Q49" s="1"/>
      <c r="R49" s="1"/>
      <c r="S49" s="1"/>
      <c r="T49" s="1"/>
      <c r="AR49" s="1"/>
      <c r="AS49" s="1"/>
      <c r="AU49" s="1"/>
    </row>
    <row r="50" spans="1:47" ht="30" customHeight="1">
      <c r="A50" s="5" t="s">
        <v>581</v>
      </c>
      <c r="B50" s="17" t="s">
        <v>318</v>
      </c>
      <c r="C50" s="5"/>
      <c r="D50" s="6"/>
      <c r="E50" s="7"/>
      <c r="F50" s="7"/>
      <c r="G50" s="7"/>
      <c r="H50" s="7"/>
      <c r="I50" s="7"/>
      <c r="J50" s="7"/>
      <c r="K50" s="7"/>
      <c r="L50" s="7"/>
      <c r="M50" s="5"/>
      <c r="N50" s="1"/>
      <c r="O50" s="1"/>
      <c r="P50" s="1"/>
      <c r="Q50" s="1"/>
      <c r="R50" s="1"/>
      <c r="S50" s="1"/>
      <c r="T50" s="1"/>
      <c r="AR50" s="1"/>
      <c r="AS50" s="1"/>
      <c r="AU50" s="1"/>
    </row>
    <row r="51" spans="1:47" ht="30" customHeight="1">
      <c r="A51" s="5" t="s">
        <v>589</v>
      </c>
      <c r="B51" s="5" t="s">
        <v>634</v>
      </c>
      <c r="C51" s="5" t="s">
        <v>411</v>
      </c>
      <c r="D51" s="6">
        <v>1</v>
      </c>
      <c r="E51" s="7">
        <v>0</v>
      </c>
      <c r="F51" s="7">
        <f>D51*E51</f>
        <v>0</v>
      </c>
      <c r="G51" s="7">
        <v>0</v>
      </c>
      <c r="H51" s="7">
        <f>D51*G51</f>
        <v>0</v>
      </c>
      <c r="I51" s="7"/>
      <c r="J51" s="7">
        <v>0</v>
      </c>
      <c r="K51" s="7">
        <f>E51+G51+I51</f>
        <v>0</v>
      </c>
      <c r="L51" s="7">
        <f>D51*K51</f>
        <v>0</v>
      </c>
      <c r="M51" s="5"/>
      <c r="N51" s="1"/>
      <c r="O51" s="1"/>
      <c r="P51" s="1"/>
      <c r="Q51" s="1"/>
      <c r="R51" s="1"/>
      <c r="S51" s="1"/>
      <c r="T51" s="1"/>
      <c r="AR51" s="1"/>
      <c r="AS51" s="1"/>
      <c r="AU51" s="1"/>
    </row>
    <row r="52" spans="1:47" ht="30" customHeight="1">
      <c r="A52" s="5" t="s">
        <v>100</v>
      </c>
      <c r="B52" s="5" t="s">
        <v>29</v>
      </c>
      <c r="C52" s="5" t="s">
        <v>411</v>
      </c>
      <c r="D52" s="6">
        <v>1</v>
      </c>
      <c r="E52" s="7">
        <v>0</v>
      </c>
      <c r="F52" s="7">
        <f t="shared" ref="F52:F89" si="5">D52*E52</f>
        <v>0</v>
      </c>
      <c r="G52" s="7">
        <v>0</v>
      </c>
      <c r="H52" s="7">
        <f t="shared" ref="H52:H89" si="6">D52*G52</f>
        <v>0</v>
      </c>
      <c r="I52" s="7"/>
      <c r="J52" s="7">
        <v>0</v>
      </c>
      <c r="K52" s="7">
        <f t="shared" ref="K52:K89" si="7">E52+G52+I52</f>
        <v>0</v>
      </c>
      <c r="L52" s="7">
        <f t="shared" ref="L52:L89" si="8">D52*K52</f>
        <v>0</v>
      </c>
      <c r="M52" s="5"/>
      <c r="N52" s="1"/>
      <c r="O52" s="1"/>
      <c r="P52" s="1"/>
      <c r="Q52" s="1"/>
      <c r="R52" s="1"/>
      <c r="S52" s="1"/>
      <c r="T52" s="1"/>
      <c r="AR52" s="1"/>
      <c r="AS52" s="1"/>
      <c r="AU52" s="1"/>
    </row>
    <row r="53" spans="1:47" ht="30" customHeight="1">
      <c r="A53" s="5" t="s">
        <v>582</v>
      </c>
      <c r="B53" s="5" t="s">
        <v>29</v>
      </c>
      <c r="C53" s="5" t="s">
        <v>411</v>
      </c>
      <c r="D53" s="6">
        <v>1</v>
      </c>
      <c r="E53" s="7">
        <v>0</v>
      </c>
      <c r="F53" s="7">
        <f t="shared" si="5"/>
        <v>0</v>
      </c>
      <c r="G53" s="7">
        <v>0</v>
      </c>
      <c r="H53" s="7">
        <f t="shared" si="6"/>
        <v>0</v>
      </c>
      <c r="I53" s="7"/>
      <c r="J53" s="7">
        <v>0</v>
      </c>
      <c r="K53" s="7">
        <f t="shared" si="7"/>
        <v>0</v>
      </c>
      <c r="L53" s="7">
        <f t="shared" si="8"/>
        <v>0</v>
      </c>
      <c r="M53" s="5"/>
      <c r="N53" s="1"/>
      <c r="O53" s="1"/>
      <c r="P53" s="1"/>
      <c r="Q53" s="1"/>
      <c r="R53" s="1"/>
      <c r="S53" s="1"/>
      <c r="T53" s="1"/>
      <c r="AR53" s="1"/>
      <c r="AS53" s="1"/>
      <c r="AU53" s="1"/>
    </row>
    <row r="54" spans="1:47" ht="30" customHeight="1">
      <c r="A54" s="5" t="s">
        <v>135</v>
      </c>
      <c r="B54" s="5" t="s">
        <v>98</v>
      </c>
      <c r="C54" s="5" t="s">
        <v>398</v>
      </c>
      <c r="D54" s="6">
        <v>1</v>
      </c>
      <c r="E54" s="7">
        <v>0</v>
      </c>
      <c r="F54" s="7">
        <f t="shared" si="5"/>
        <v>0</v>
      </c>
      <c r="G54" s="7">
        <v>0</v>
      </c>
      <c r="H54" s="7">
        <f t="shared" si="6"/>
        <v>0</v>
      </c>
      <c r="I54" s="7"/>
      <c r="J54" s="7"/>
      <c r="K54" s="7">
        <f>E54+G54+I54</f>
        <v>0</v>
      </c>
      <c r="L54" s="7">
        <f>D54*K54</f>
        <v>0</v>
      </c>
      <c r="M54" s="5"/>
      <c r="N54" s="1"/>
      <c r="O54" s="1"/>
      <c r="P54" s="1"/>
      <c r="Q54" s="1"/>
      <c r="R54" s="1"/>
      <c r="S54" s="1"/>
      <c r="T54" s="1"/>
      <c r="AR54" s="1"/>
      <c r="AS54" s="1"/>
      <c r="AU54" s="1"/>
    </row>
    <row r="55" spans="1:47" ht="30" customHeight="1">
      <c r="A55" s="5" t="s">
        <v>162</v>
      </c>
      <c r="B55" s="5" t="s">
        <v>143</v>
      </c>
      <c r="C55" s="5" t="s">
        <v>411</v>
      </c>
      <c r="D55" s="6">
        <v>5</v>
      </c>
      <c r="E55" s="7">
        <v>0</v>
      </c>
      <c r="F55" s="7">
        <f t="shared" si="5"/>
        <v>0</v>
      </c>
      <c r="G55" s="7">
        <v>0</v>
      </c>
      <c r="H55" s="7">
        <f t="shared" si="6"/>
        <v>0</v>
      </c>
      <c r="I55" s="7"/>
      <c r="J55" s="7"/>
      <c r="K55" s="7">
        <f>E55+G55+I55</f>
        <v>0</v>
      </c>
      <c r="L55" s="7">
        <f>D55*K55</f>
        <v>0</v>
      </c>
      <c r="M55" s="5"/>
      <c r="N55" s="1"/>
      <c r="O55" s="1"/>
      <c r="P55" s="1"/>
      <c r="Q55" s="1"/>
      <c r="R55" s="1"/>
      <c r="S55" s="1"/>
      <c r="T55" s="1"/>
      <c r="AR55" s="1"/>
      <c r="AS55" s="1"/>
      <c r="AU55" s="1"/>
    </row>
    <row r="56" spans="1:47" ht="30" customHeight="1">
      <c r="A56" s="6" t="s">
        <v>591</v>
      </c>
      <c r="B56" s="5" t="s">
        <v>304</v>
      </c>
      <c r="C56" s="5" t="s">
        <v>411</v>
      </c>
      <c r="D56" s="6">
        <v>5</v>
      </c>
      <c r="E56" s="7">
        <v>0</v>
      </c>
      <c r="F56" s="7">
        <f t="shared" si="5"/>
        <v>0</v>
      </c>
      <c r="G56" s="7">
        <v>0</v>
      </c>
      <c r="H56" s="7">
        <f t="shared" si="6"/>
        <v>0</v>
      </c>
      <c r="I56" s="7"/>
      <c r="J56" s="7"/>
      <c r="K56" s="7">
        <f t="shared" si="7"/>
        <v>0</v>
      </c>
      <c r="L56" s="7">
        <f t="shared" si="8"/>
        <v>0</v>
      </c>
      <c r="M56" s="5"/>
      <c r="N56" s="1"/>
      <c r="O56" s="1"/>
      <c r="P56" s="1"/>
      <c r="Q56" s="1"/>
      <c r="R56" s="1"/>
      <c r="S56" s="1"/>
      <c r="T56" s="1"/>
      <c r="AR56" s="1"/>
      <c r="AS56" s="1"/>
      <c r="AU56" s="1"/>
    </row>
    <row r="57" spans="1:47" ht="30" customHeight="1">
      <c r="A57" s="6" t="s">
        <v>677</v>
      </c>
      <c r="B57" s="5" t="s">
        <v>675</v>
      </c>
      <c r="C57" s="5" t="s">
        <v>411</v>
      </c>
      <c r="D57" s="6">
        <v>4</v>
      </c>
      <c r="E57" s="7">
        <v>0</v>
      </c>
      <c r="F57" s="7">
        <f t="shared" si="5"/>
        <v>0</v>
      </c>
      <c r="G57" s="7">
        <v>0</v>
      </c>
      <c r="H57" s="7">
        <f t="shared" si="6"/>
        <v>0</v>
      </c>
      <c r="I57" s="7"/>
      <c r="J57" s="7"/>
      <c r="K57" s="7">
        <f t="shared" si="7"/>
        <v>0</v>
      </c>
      <c r="L57" s="7">
        <f t="shared" si="8"/>
        <v>0</v>
      </c>
      <c r="M57" s="5"/>
      <c r="N57" s="1"/>
      <c r="O57" s="1"/>
      <c r="P57" s="1"/>
      <c r="Q57" s="1"/>
      <c r="R57" s="1"/>
      <c r="S57" s="1"/>
      <c r="T57" s="1"/>
      <c r="AR57" s="1"/>
      <c r="AS57" s="1"/>
      <c r="AU57" s="1"/>
    </row>
    <row r="58" spans="1:47" ht="30" customHeight="1">
      <c r="A58" s="6" t="s">
        <v>583</v>
      </c>
      <c r="B58" s="6" t="s">
        <v>590</v>
      </c>
      <c r="C58" s="5" t="s">
        <v>411</v>
      </c>
      <c r="D58" s="6">
        <v>2</v>
      </c>
      <c r="E58" s="7">
        <v>0</v>
      </c>
      <c r="F58" s="7">
        <f t="shared" si="5"/>
        <v>0</v>
      </c>
      <c r="G58" s="7">
        <v>0</v>
      </c>
      <c r="H58" s="7">
        <f t="shared" si="6"/>
        <v>0</v>
      </c>
      <c r="I58" s="7"/>
      <c r="J58" s="7"/>
      <c r="K58" s="7">
        <f t="shared" si="7"/>
        <v>0</v>
      </c>
      <c r="L58" s="7">
        <f t="shared" si="8"/>
        <v>0</v>
      </c>
      <c r="M58" s="5"/>
      <c r="N58" s="1"/>
      <c r="O58" s="1"/>
      <c r="P58" s="1"/>
      <c r="Q58" s="1"/>
      <c r="R58" s="1"/>
      <c r="S58" s="1"/>
      <c r="T58" s="1"/>
      <c r="AR58" s="1"/>
      <c r="AS58" s="1"/>
      <c r="AU58" s="1"/>
    </row>
    <row r="59" spans="1:47" ht="30" customHeight="1">
      <c r="A59" s="6" t="s">
        <v>171</v>
      </c>
      <c r="B59" s="6" t="s">
        <v>558</v>
      </c>
      <c r="C59" s="6" t="s">
        <v>411</v>
      </c>
      <c r="D59" s="6">
        <v>1</v>
      </c>
      <c r="E59" s="7">
        <v>0</v>
      </c>
      <c r="F59" s="7">
        <f t="shared" si="5"/>
        <v>0</v>
      </c>
      <c r="G59" s="7">
        <v>0</v>
      </c>
      <c r="H59" s="7">
        <f t="shared" si="6"/>
        <v>0</v>
      </c>
      <c r="I59" s="7"/>
      <c r="J59" s="7"/>
      <c r="K59" s="7">
        <f t="shared" si="7"/>
        <v>0</v>
      </c>
      <c r="L59" s="7">
        <f t="shared" si="8"/>
        <v>0</v>
      </c>
      <c r="M59" s="5"/>
      <c r="N59" s="1"/>
      <c r="O59" s="1"/>
      <c r="P59" s="1"/>
      <c r="Q59" s="1"/>
      <c r="R59" s="1"/>
      <c r="S59" s="1"/>
      <c r="T59" s="1"/>
      <c r="AR59" s="1"/>
      <c r="AS59" s="1"/>
      <c r="AU59" s="1"/>
    </row>
    <row r="60" spans="1:47" ht="30" customHeight="1">
      <c r="A60" s="6" t="s">
        <v>321</v>
      </c>
      <c r="B60" s="6" t="s">
        <v>558</v>
      </c>
      <c r="C60" s="6" t="s">
        <v>411</v>
      </c>
      <c r="D60" s="6">
        <v>1</v>
      </c>
      <c r="E60" s="7">
        <v>0</v>
      </c>
      <c r="F60" s="7">
        <f t="shared" si="5"/>
        <v>0</v>
      </c>
      <c r="G60" s="7">
        <v>0</v>
      </c>
      <c r="H60" s="7">
        <f t="shared" si="6"/>
        <v>0</v>
      </c>
      <c r="I60" s="7"/>
      <c r="J60" s="7"/>
      <c r="K60" s="7">
        <f t="shared" si="7"/>
        <v>0</v>
      </c>
      <c r="L60" s="7">
        <f t="shared" si="8"/>
        <v>0</v>
      </c>
      <c r="M60" s="5"/>
      <c r="N60" s="1"/>
      <c r="O60" s="1"/>
      <c r="P60" s="1"/>
      <c r="Q60" s="1"/>
      <c r="R60" s="1"/>
      <c r="S60" s="1"/>
      <c r="T60" s="1"/>
      <c r="AR60" s="1"/>
      <c r="AS60" s="1"/>
      <c r="AU60" s="1"/>
    </row>
    <row r="61" spans="1:47" ht="30" customHeight="1">
      <c r="A61" s="6" t="s">
        <v>601</v>
      </c>
      <c r="B61" s="6" t="s">
        <v>322</v>
      </c>
      <c r="C61" s="6" t="s">
        <v>411</v>
      </c>
      <c r="D61" s="6">
        <v>1</v>
      </c>
      <c r="E61" s="7">
        <v>0</v>
      </c>
      <c r="F61" s="7">
        <f t="shared" si="5"/>
        <v>0</v>
      </c>
      <c r="G61" s="7">
        <v>0</v>
      </c>
      <c r="H61" s="7">
        <f t="shared" si="6"/>
        <v>0</v>
      </c>
      <c r="I61" s="7"/>
      <c r="J61" s="7"/>
      <c r="K61" s="7">
        <f t="shared" si="7"/>
        <v>0</v>
      </c>
      <c r="L61" s="7">
        <f t="shared" si="8"/>
        <v>0</v>
      </c>
      <c r="M61" s="5"/>
      <c r="N61" s="1"/>
      <c r="O61" s="1"/>
      <c r="P61" s="1"/>
      <c r="Q61" s="1"/>
      <c r="R61" s="1"/>
      <c r="S61" s="1"/>
      <c r="T61" s="1"/>
      <c r="AR61" s="1"/>
      <c r="AS61" s="1"/>
      <c r="AU61" s="1"/>
    </row>
    <row r="62" spans="1:47" ht="30" customHeight="1">
      <c r="A62" s="6" t="s">
        <v>159</v>
      </c>
      <c r="B62" s="6" t="s">
        <v>92</v>
      </c>
      <c r="C62" s="6" t="s">
        <v>411</v>
      </c>
      <c r="D62" s="6">
        <v>4</v>
      </c>
      <c r="E62" s="7">
        <v>0</v>
      </c>
      <c r="F62" s="7">
        <f t="shared" si="5"/>
        <v>0</v>
      </c>
      <c r="G62" s="7">
        <v>0</v>
      </c>
      <c r="H62" s="7">
        <f t="shared" si="6"/>
        <v>0</v>
      </c>
      <c r="I62" s="7"/>
      <c r="J62" s="7"/>
      <c r="K62" s="7">
        <f t="shared" si="7"/>
        <v>0</v>
      </c>
      <c r="L62" s="7">
        <f t="shared" si="8"/>
        <v>0</v>
      </c>
      <c r="M62" s="5"/>
      <c r="N62" s="1"/>
      <c r="O62" s="1"/>
      <c r="P62" s="1"/>
      <c r="Q62" s="1"/>
      <c r="R62" s="1"/>
      <c r="S62" s="1"/>
      <c r="T62" s="1"/>
      <c r="AR62" s="1"/>
      <c r="AS62" s="1"/>
      <c r="AU62" s="1"/>
    </row>
    <row r="63" spans="1:47" ht="30" customHeight="1">
      <c r="A63" s="6" t="s">
        <v>170</v>
      </c>
      <c r="B63" s="6" t="s">
        <v>160</v>
      </c>
      <c r="C63" s="6" t="s">
        <v>411</v>
      </c>
      <c r="D63" s="6">
        <v>1</v>
      </c>
      <c r="E63" s="7">
        <v>0</v>
      </c>
      <c r="F63" s="7">
        <f t="shared" si="5"/>
        <v>0</v>
      </c>
      <c r="G63" s="7">
        <v>0</v>
      </c>
      <c r="H63" s="7">
        <f t="shared" si="6"/>
        <v>0</v>
      </c>
      <c r="I63" s="7"/>
      <c r="J63" s="7"/>
      <c r="K63" s="7">
        <f t="shared" si="7"/>
        <v>0</v>
      </c>
      <c r="L63" s="7">
        <f t="shared" si="8"/>
        <v>0</v>
      </c>
      <c r="M63" s="5"/>
      <c r="N63" s="1"/>
      <c r="O63" s="1"/>
      <c r="P63" s="1"/>
      <c r="Q63" s="1"/>
      <c r="R63" s="1"/>
      <c r="S63" s="1"/>
      <c r="T63" s="1"/>
      <c r="AR63" s="1"/>
      <c r="AS63" s="1"/>
      <c r="AU63" s="1"/>
    </row>
    <row r="64" spans="1:47" ht="30" customHeight="1">
      <c r="A64" s="6" t="s">
        <v>165</v>
      </c>
      <c r="B64" s="6" t="s">
        <v>154</v>
      </c>
      <c r="C64" s="6" t="s">
        <v>411</v>
      </c>
      <c r="D64" s="6">
        <v>1</v>
      </c>
      <c r="E64" s="7">
        <v>0</v>
      </c>
      <c r="F64" s="7">
        <f t="shared" si="5"/>
        <v>0</v>
      </c>
      <c r="G64" s="7">
        <v>0</v>
      </c>
      <c r="H64" s="7">
        <f t="shared" si="6"/>
        <v>0</v>
      </c>
      <c r="I64" s="7"/>
      <c r="J64" s="7"/>
      <c r="K64" s="7">
        <f t="shared" si="7"/>
        <v>0</v>
      </c>
      <c r="L64" s="7">
        <f t="shared" si="8"/>
        <v>0</v>
      </c>
      <c r="M64" s="5"/>
      <c r="N64" s="1"/>
      <c r="O64" s="1"/>
      <c r="P64" s="1"/>
      <c r="Q64" s="1"/>
      <c r="R64" s="1"/>
      <c r="S64" s="1"/>
      <c r="T64" s="1"/>
      <c r="AR64" s="1"/>
      <c r="AS64" s="1"/>
      <c r="AU64" s="1"/>
    </row>
    <row r="65" spans="1:47" ht="30" customHeight="1">
      <c r="A65" s="6" t="s">
        <v>97</v>
      </c>
      <c r="B65" s="6" t="s">
        <v>323</v>
      </c>
      <c r="C65" s="6" t="s">
        <v>411</v>
      </c>
      <c r="D65" s="6">
        <v>1</v>
      </c>
      <c r="E65" s="7">
        <v>0</v>
      </c>
      <c r="F65" s="7">
        <f t="shared" si="5"/>
        <v>0</v>
      </c>
      <c r="G65" s="7">
        <v>0</v>
      </c>
      <c r="H65" s="7">
        <f t="shared" si="6"/>
        <v>0</v>
      </c>
      <c r="I65" s="7"/>
      <c r="J65" s="7"/>
      <c r="K65" s="7">
        <f t="shared" si="7"/>
        <v>0</v>
      </c>
      <c r="L65" s="7">
        <f t="shared" si="8"/>
        <v>0</v>
      </c>
      <c r="M65" s="5"/>
      <c r="N65" s="1"/>
      <c r="O65" s="1"/>
      <c r="P65" s="1"/>
      <c r="Q65" s="1"/>
      <c r="R65" s="1"/>
      <c r="S65" s="1"/>
      <c r="T65" s="1"/>
      <c r="AR65" s="1"/>
      <c r="AS65" s="1"/>
      <c r="AU65" s="1"/>
    </row>
    <row r="66" spans="1:47" ht="30" customHeight="1">
      <c r="A66" s="5" t="s">
        <v>588</v>
      </c>
      <c r="B66" s="5" t="s">
        <v>7</v>
      </c>
      <c r="C66" s="5" t="s">
        <v>463</v>
      </c>
      <c r="D66" s="6">
        <v>159</v>
      </c>
      <c r="E66" s="7">
        <v>0</v>
      </c>
      <c r="F66" s="7">
        <f t="shared" si="5"/>
        <v>0</v>
      </c>
      <c r="G66" s="7">
        <v>0</v>
      </c>
      <c r="H66" s="7">
        <f t="shared" si="6"/>
        <v>0</v>
      </c>
      <c r="I66" s="7"/>
      <c r="J66" s="7">
        <v>0</v>
      </c>
      <c r="K66" s="7">
        <f t="shared" si="7"/>
        <v>0</v>
      </c>
      <c r="L66" s="7">
        <f t="shared" si="8"/>
        <v>0</v>
      </c>
      <c r="M66" s="5"/>
      <c r="N66" s="1"/>
      <c r="O66" s="1"/>
      <c r="P66" s="1"/>
      <c r="Q66" s="1"/>
      <c r="R66" s="1"/>
      <c r="S66" s="1"/>
      <c r="T66" s="1"/>
      <c r="AR66" s="1"/>
      <c r="AS66" s="1"/>
      <c r="AU66" s="1"/>
    </row>
    <row r="67" spans="1:47" ht="30" customHeight="1">
      <c r="A67" s="5" t="s">
        <v>588</v>
      </c>
      <c r="B67" s="5" t="s">
        <v>8</v>
      </c>
      <c r="C67" s="5" t="s">
        <v>463</v>
      </c>
      <c r="D67" s="6">
        <v>256</v>
      </c>
      <c r="E67" s="7">
        <v>0</v>
      </c>
      <c r="F67" s="7">
        <f t="shared" si="5"/>
        <v>0</v>
      </c>
      <c r="G67" s="7">
        <v>0</v>
      </c>
      <c r="H67" s="7">
        <f t="shared" si="6"/>
        <v>0</v>
      </c>
      <c r="I67" s="7"/>
      <c r="J67" s="7">
        <v>0</v>
      </c>
      <c r="K67" s="7">
        <f t="shared" si="7"/>
        <v>0</v>
      </c>
      <c r="L67" s="7">
        <f t="shared" si="8"/>
        <v>0</v>
      </c>
      <c r="M67" s="5"/>
      <c r="N67" s="1"/>
      <c r="O67" s="1"/>
      <c r="P67" s="1"/>
      <c r="Q67" s="1"/>
      <c r="R67" s="1"/>
      <c r="S67" s="1"/>
      <c r="T67" s="1"/>
      <c r="AR67" s="1"/>
      <c r="AS67" s="1"/>
      <c r="AU67" s="1"/>
    </row>
    <row r="68" spans="1:47" ht="30" customHeight="1">
      <c r="A68" s="5" t="s">
        <v>226</v>
      </c>
      <c r="B68" s="5" t="s">
        <v>294</v>
      </c>
      <c r="C68" s="5" t="s">
        <v>398</v>
      </c>
      <c r="D68" s="6">
        <v>1</v>
      </c>
      <c r="E68" s="7">
        <v>0</v>
      </c>
      <c r="F68" s="7">
        <f t="shared" si="5"/>
        <v>0</v>
      </c>
      <c r="G68" s="7">
        <v>0</v>
      </c>
      <c r="H68" s="7">
        <f t="shared" si="6"/>
        <v>0</v>
      </c>
      <c r="I68" s="7"/>
      <c r="J68" s="7">
        <v>0</v>
      </c>
      <c r="K68" s="7">
        <f t="shared" si="7"/>
        <v>0</v>
      </c>
      <c r="L68" s="7">
        <f t="shared" si="8"/>
        <v>0</v>
      </c>
      <c r="M68" s="5"/>
      <c r="N68" s="1"/>
      <c r="O68" s="1"/>
      <c r="P68" s="1"/>
      <c r="Q68" s="1"/>
      <c r="R68" s="1"/>
      <c r="S68" s="1"/>
      <c r="T68" s="1"/>
      <c r="AR68" s="1"/>
      <c r="AS68" s="1"/>
      <c r="AU68" s="1"/>
    </row>
    <row r="69" spans="1:47" ht="30" customHeight="1">
      <c r="A69" s="5" t="s">
        <v>137</v>
      </c>
      <c r="B69" s="5" t="s">
        <v>7</v>
      </c>
      <c r="C69" s="5" t="s">
        <v>487</v>
      </c>
      <c r="D69" s="6">
        <v>11</v>
      </c>
      <c r="E69" s="7">
        <v>0</v>
      </c>
      <c r="F69" s="7">
        <f t="shared" si="5"/>
        <v>0</v>
      </c>
      <c r="G69" s="7">
        <v>0</v>
      </c>
      <c r="H69" s="7">
        <f t="shared" si="6"/>
        <v>0</v>
      </c>
      <c r="I69" s="7"/>
      <c r="J69" s="7">
        <v>0</v>
      </c>
      <c r="K69" s="7">
        <f t="shared" si="7"/>
        <v>0</v>
      </c>
      <c r="L69" s="7">
        <f t="shared" si="8"/>
        <v>0</v>
      </c>
      <c r="M69" s="5"/>
      <c r="N69" s="1"/>
      <c r="O69" s="1"/>
      <c r="P69" s="1"/>
      <c r="Q69" s="1"/>
      <c r="R69" s="1"/>
      <c r="S69" s="1"/>
      <c r="T69" s="1"/>
      <c r="AR69" s="1"/>
      <c r="AS69" s="1"/>
      <c r="AU69" s="1"/>
    </row>
    <row r="70" spans="1:47" ht="30" customHeight="1">
      <c r="A70" s="5" t="s">
        <v>137</v>
      </c>
      <c r="B70" s="5" t="s">
        <v>8</v>
      </c>
      <c r="C70" s="5" t="s">
        <v>487</v>
      </c>
      <c r="D70" s="6">
        <v>22</v>
      </c>
      <c r="E70" s="7">
        <v>0</v>
      </c>
      <c r="F70" s="7">
        <f t="shared" si="5"/>
        <v>0</v>
      </c>
      <c r="G70" s="7">
        <v>0</v>
      </c>
      <c r="H70" s="7">
        <f t="shared" si="6"/>
        <v>0</v>
      </c>
      <c r="I70" s="7"/>
      <c r="J70" s="7">
        <v>0</v>
      </c>
      <c r="K70" s="7">
        <f t="shared" si="7"/>
        <v>0</v>
      </c>
      <c r="L70" s="7">
        <f t="shared" si="8"/>
        <v>0</v>
      </c>
      <c r="M70" s="5"/>
      <c r="N70" s="1"/>
      <c r="O70" s="1"/>
      <c r="P70" s="1"/>
      <c r="Q70" s="1"/>
      <c r="R70" s="1"/>
      <c r="S70" s="1"/>
      <c r="T70" s="1"/>
      <c r="AR70" s="1"/>
      <c r="AS70" s="1"/>
      <c r="AU70" s="1"/>
    </row>
    <row r="71" spans="1:47" ht="30" customHeight="1">
      <c r="A71" s="5" t="s">
        <v>302</v>
      </c>
      <c r="B71" s="5" t="s">
        <v>8</v>
      </c>
      <c r="C71" s="5" t="s">
        <v>487</v>
      </c>
      <c r="D71" s="6">
        <v>4</v>
      </c>
      <c r="E71" s="7">
        <v>0</v>
      </c>
      <c r="F71" s="7">
        <f t="shared" si="5"/>
        <v>0</v>
      </c>
      <c r="G71" s="7">
        <v>0</v>
      </c>
      <c r="H71" s="7">
        <f t="shared" si="6"/>
        <v>0</v>
      </c>
      <c r="I71" s="7"/>
      <c r="J71" s="7">
        <v>0</v>
      </c>
      <c r="K71" s="7">
        <f t="shared" si="7"/>
        <v>0</v>
      </c>
      <c r="L71" s="7">
        <f t="shared" si="8"/>
        <v>0</v>
      </c>
      <c r="M71" s="5"/>
      <c r="N71" s="1"/>
      <c r="O71" s="1"/>
      <c r="P71" s="1"/>
      <c r="Q71" s="1"/>
      <c r="R71" s="1"/>
      <c r="S71" s="1"/>
      <c r="T71" s="1"/>
      <c r="AR71" s="1"/>
      <c r="AS71" s="1"/>
      <c r="AU71" s="1"/>
    </row>
    <row r="72" spans="1:47" ht="30" customHeight="1">
      <c r="A72" s="5" t="s">
        <v>166</v>
      </c>
      <c r="B72" s="5" t="s">
        <v>7</v>
      </c>
      <c r="C72" s="5" t="s">
        <v>487</v>
      </c>
      <c r="D72" s="6">
        <v>4</v>
      </c>
      <c r="E72" s="7">
        <v>0</v>
      </c>
      <c r="F72" s="7">
        <f t="shared" si="5"/>
        <v>0</v>
      </c>
      <c r="G72" s="7">
        <v>0</v>
      </c>
      <c r="H72" s="7">
        <f t="shared" si="6"/>
        <v>0</v>
      </c>
      <c r="I72" s="7"/>
      <c r="J72" s="7">
        <v>0</v>
      </c>
      <c r="K72" s="7">
        <f t="shared" si="7"/>
        <v>0</v>
      </c>
      <c r="L72" s="7">
        <f t="shared" si="8"/>
        <v>0</v>
      </c>
      <c r="M72" s="5"/>
      <c r="N72" s="1"/>
      <c r="O72" s="1"/>
      <c r="P72" s="1"/>
      <c r="Q72" s="1"/>
      <c r="R72" s="1"/>
      <c r="S72" s="1"/>
      <c r="T72" s="1"/>
      <c r="AR72" s="1"/>
      <c r="AS72" s="1"/>
      <c r="AU72" s="1"/>
    </row>
    <row r="73" spans="1:47" ht="30" customHeight="1">
      <c r="A73" s="5" t="s">
        <v>166</v>
      </c>
      <c r="B73" s="5" t="s">
        <v>8</v>
      </c>
      <c r="C73" s="5" t="s">
        <v>487</v>
      </c>
      <c r="D73" s="6">
        <v>12</v>
      </c>
      <c r="E73" s="7">
        <v>0</v>
      </c>
      <c r="F73" s="7">
        <f t="shared" si="5"/>
        <v>0</v>
      </c>
      <c r="G73" s="7">
        <v>0</v>
      </c>
      <c r="H73" s="7">
        <f t="shared" si="6"/>
        <v>0</v>
      </c>
      <c r="I73" s="7"/>
      <c r="J73" s="7">
        <v>0</v>
      </c>
      <c r="K73" s="7">
        <f t="shared" si="7"/>
        <v>0</v>
      </c>
      <c r="L73" s="7">
        <f t="shared" si="8"/>
        <v>0</v>
      </c>
      <c r="M73" s="5"/>
      <c r="N73" s="1"/>
      <c r="O73" s="1"/>
      <c r="P73" s="1"/>
      <c r="Q73" s="1"/>
      <c r="R73" s="1"/>
      <c r="S73" s="1"/>
      <c r="T73" s="1"/>
      <c r="AR73" s="1"/>
      <c r="AS73" s="1"/>
      <c r="AU73" s="1"/>
    </row>
    <row r="74" spans="1:47" ht="30" customHeight="1">
      <c r="A74" s="5" t="s">
        <v>468</v>
      </c>
      <c r="B74" s="5" t="s">
        <v>7</v>
      </c>
      <c r="C74" s="5" t="s">
        <v>487</v>
      </c>
      <c r="D74" s="6">
        <v>5</v>
      </c>
      <c r="E74" s="7">
        <v>0</v>
      </c>
      <c r="F74" s="7">
        <f t="shared" si="5"/>
        <v>0</v>
      </c>
      <c r="G74" s="7">
        <v>0</v>
      </c>
      <c r="H74" s="7">
        <f t="shared" si="6"/>
        <v>0</v>
      </c>
      <c r="I74" s="7"/>
      <c r="J74" s="7">
        <v>0</v>
      </c>
      <c r="K74" s="7">
        <f t="shared" si="7"/>
        <v>0</v>
      </c>
      <c r="L74" s="7">
        <f t="shared" si="8"/>
        <v>0</v>
      </c>
      <c r="M74" s="5"/>
      <c r="N74" s="1"/>
      <c r="O74" s="1"/>
      <c r="P74" s="1"/>
      <c r="Q74" s="1"/>
      <c r="R74" s="1"/>
      <c r="S74" s="1"/>
      <c r="T74" s="1"/>
      <c r="AR74" s="1"/>
      <c r="AS74" s="1"/>
      <c r="AU74" s="1"/>
    </row>
    <row r="75" spans="1:47" ht="30" customHeight="1">
      <c r="A75" s="5" t="s">
        <v>468</v>
      </c>
      <c r="B75" s="5" t="s">
        <v>8</v>
      </c>
      <c r="C75" s="5" t="s">
        <v>487</v>
      </c>
      <c r="D75" s="6">
        <v>2</v>
      </c>
      <c r="E75" s="7">
        <v>0</v>
      </c>
      <c r="F75" s="7">
        <f t="shared" si="5"/>
        <v>0</v>
      </c>
      <c r="G75" s="7">
        <v>0</v>
      </c>
      <c r="H75" s="7">
        <f t="shared" si="6"/>
        <v>0</v>
      </c>
      <c r="I75" s="7"/>
      <c r="J75" s="7">
        <v>0</v>
      </c>
      <c r="K75" s="7">
        <f t="shared" si="7"/>
        <v>0</v>
      </c>
      <c r="L75" s="7">
        <f t="shared" si="8"/>
        <v>0</v>
      </c>
      <c r="M75" s="5"/>
      <c r="N75" s="1"/>
      <c r="O75" s="1"/>
      <c r="P75" s="1"/>
      <c r="Q75" s="1"/>
      <c r="R75" s="1"/>
      <c r="S75" s="1"/>
      <c r="T75" s="1"/>
      <c r="AR75" s="1"/>
      <c r="AS75" s="1"/>
      <c r="AU75" s="1"/>
    </row>
    <row r="76" spans="1:47" ht="30" customHeight="1">
      <c r="A76" s="5" t="s">
        <v>245</v>
      </c>
      <c r="B76" s="5" t="s">
        <v>7</v>
      </c>
      <c r="C76" s="5" t="s">
        <v>487</v>
      </c>
      <c r="D76" s="6">
        <v>10</v>
      </c>
      <c r="E76" s="7">
        <v>0</v>
      </c>
      <c r="F76" s="7">
        <f t="shared" si="5"/>
        <v>0</v>
      </c>
      <c r="G76" s="7">
        <v>0</v>
      </c>
      <c r="H76" s="7">
        <f t="shared" si="6"/>
        <v>0</v>
      </c>
      <c r="I76" s="7"/>
      <c r="J76" s="7">
        <v>0</v>
      </c>
      <c r="K76" s="7">
        <f t="shared" si="7"/>
        <v>0</v>
      </c>
      <c r="L76" s="7">
        <f t="shared" si="8"/>
        <v>0</v>
      </c>
      <c r="M76" s="5"/>
      <c r="N76" s="1"/>
      <c r="O76" s="1"/>
      <c r="P76" s="1"/>
      <c r="Q76" s="1"/>
      <c r="R76" s="1"/>
      <c r="S76" s="1"/>
      <c r="T76" s="1"/>
      <c r="AR76" s="1"/>
      <c r="AS76" s="1"/>
      <c r="AU76" s="1"/>
    </row>
    <row r="77" spans="1:47" ht="30" customHeight="1">
      <c r="A77" s="5" t="s">
        <v>245</v>
      </c>
      <c r="B77" s="5" t="s">
        <v>8</v>
      </c>
      <c r="C77" s="5" t="s">
        <v>487</v>
      </c>
      <c r="D77" s="6">
        <v>4</v>
      </c>
      <c r="E77" s="7">
        <v>0</v>
      </c>
      <c r="F77" s="7">
        <f t="shared" si="5"/>
        <v>0</v>
      </c>
      <c r="G77" s="7">
        <v>0</v>
      </c>
      <c r="H77" s="7">
        <f t="shared" si="6"/>
        <v>0</v>
      </c>
      <c r="I77" s="7"/>
      <c r="J77" s="7">
        <v>0</v>
      </c>
      <c r="K77" s="7">
        <f t="shared" si="7"/>
        <v>0</v>
      </c>
      <c r="L77" s="7">
        <f t="shared" si="8"/>
        <v>0</v>
      </c>
      <c r="M77" s="5"/>
      <c r="N77" s="1"/>
      <c r="O77" s="1"/>
      <c r="P77" s="1"/>
      <c r="Q77" s="1"/>
      <c r="R77" s="1"/>
      <c r="S77" s="1"/>
      <c r="T77" s="1"/>
      <c r="AR77" s="1"/>
      <c r="AS77" s="1"/>
      <c r="AU77" s="1"/>
    </row>
    <row r="78" spans="1:47" ht="30" customHeight="1">
      <c r="A78" s="5" t="s">
        <v>40</v>
      </c>
      <c r="B78" s="5" t="s">
        <v>7</v>
      </c>
      <c r="C78" s="5" t="s">
        <v>487</v>
      </c>
      <c r="D78" s="6">
        <v>30</v>
      </c>
      <c r="E78" s="7">
        <v>0</v>
      </c>
      <c r="F78" s="7">
        <f t="shared" si="5"/>
        <v>0</v>
      </c>
      <c r="G78" s="7">
        <v>0</v>
      </c>
      <c r="H78" s="7">
        <f t="shared" si="6"/>
        <v>0</v>
      </c>
      <c r="I78" s="7"/>
      <c r="J78" s="7">
        <v>0</v>
      </c>
      <c r="K78" s="7">
        <f t="shared" si="7"/>
        <v>0</v>
      </c>
      <c r="L78" s="7">
        <f t="shared" si="8"/>
        <v>0</v>
      </c>
      <c r="M78" s="5"/>
      <c r="N78" s="1"/>
      <c r="O78" s="1"/>
      <c r="P78" s="1"/>
      <c r="Q78" s="1"/>
      <c r="R78" s="1"/>
      <c r="S78" s="1"/>
      <c r="T78" s="1"/>
      <c r="AR78" s="1"/>
      <c r="AS78" s="1"/>
      <c r="AU78" s="1"/>
    </row>
    <row r="79" spans="1:47" ht="30" customHeight="1">
      <c r="A79" s="5" t="s">
        <v>40</v>
      </c>
      <c r="B79" s="5" t="s">
        <v>8</v>
      </c>
      <c r="C79" s="5" t="s">
        <v>487</v>
      </c>
      <c r="D79" s="6">
        <v>80</v>
      </c>
      <c r="E79" s="7">
        <v>0</v>
      </c>
      <c r="F79" s="7">
        <f t="shared" si="5"/>
        <v>0</v>
      </c>
      <c r="G79" s="7">
        <v>0</v>
      </c>
      <c r="H79" s="7">
        <f t="shared" si="6"/>
        <v>0</v>
      </c>
      <c r="I79" s="7"/>
      <c r="J79" s="7">
        <v>0</v>
      </c>
      <c r="K79" s="7">
        <f t="shared" si="7"/>
        <v>0</v>
      </c>
      <c r="L79" s="7">
        <f t="shared" si="8"/>
        <v>0</v>
      </c>
      <c r="M79" s="5"/>
      <c r="N79" s="1"/>
      <c r="O79" s="1"/>
      <c r="P79" s="1"/>
      <c r="Q79" s="1"/>
      <c r="R79" s="1"/>
      <c r="S79" s="1"/>
      <c r="T79" s="1"/>
      <c r="AR79" s="1"/>
      <c r="AS79" s="1"/>
      <c r="AU79" s="1"/>
    </row>
    <row r="80" spans="1:47" ht="30" customHeight="1">
      <c r="A80" s="5" t="s">
        <v>529</v>
      </c>
      <c r="B80" s="5" t="s">
        <v>7</v>
      </c>
      <c r="C80" s="5" t="s">
        <v>487</v>
      </c>
      <c r="D80" s="6">
        <v>30</v>
      </c>
      <c r="E80" s="7">
        <v>0</v>
      </c>
      <c r="F80" s="7">
        <f t="shared" si="5"/>
        <v>0</v>
      </c>
      <c r="G80" s="7">
        <v>0</v>
      </c>
      <c r="H80" s="7">
        <f t="shared" si="6"/>
        <v>0</v>
      </c>
      <c r="I80" s="7"/>
      <c r="J80" s="7">
        <v>0</v>
      </c>
      <c r="K80" s="7">
        <f t="shared" si="7"/>
        <v>0</v>
      </c>
      <c r="L80" s="7">
        <f t="shared" si="8"/>
        <v>0</v>
      </c>
      <c r="M80" s="5"/>
      <c r="N80" s="1"/>
      <c r="O80" s="1"/>
      <c r="P80" s="1"/>
      <c r="Q80" s="1"/>
      <c r="R80" s="1"/>
      <c r="S80" s="1"/>
      <c r="T80" s="1"/>
      <c r="AR80" s="1"/>
      <c r="AS80" s="1"/>
      <c r="AU80" s="1"/>
    </row>
    <row r="81" spans="1:47" ht="30" customHeight="1">
      <c r="A81" s="5" t="s">
        <v>529</v>
      </c>
      <c r="B81" s="5" t="s">
        <v>8</v>
      </c>
      <c r="C81" s="5" t="s">
        <v>487</v>
      </c>
      <c r="D81" s="6">
        <v>86</v>
      </c>
      <c r="E81" s="7">
        <v>0</v>
      </c>
      <c r="F81" s="7">
        <f t="shared" si="5"/>
        <v>0</v>
      </c>
      <c r="G81" s="7">
        <v>0</v>
      </c>
      <c r="H81" s="7">
        <f t="shared" si="6"/>
        <v>0</v>
      </c>
      <c r="I81" s="7"/>
      <c r="J81" s="7">
        <v>0</v>
      </c>
      <c r="K81" s="7">
        <f t="shared" si="7"/>
        <v>0</v>
      </c>
      <c r="L81" s="7">
        <f t="shared" si="8"/>
        <v>0</v>
      </c>
      <c r="M81" s="5"/>
      <c r="N81" s="1"/>
      <c r="O81" s="1"/>
      <c r="P81" s="1"/>
      <c r="Q81" s="1"/>
      <c r="R81" s="1"/>
      <c r="S81" s="1"/>
      <c r="T81" s="1"/>
      <c r="AR81" s="1"/>
      <c r="AS81" s="1"/>
      <c r="AU81" s="1"/>
    </row>
    <row r="82" spans="1:47" ht="30" customHeight="1">
      <c r="A82" s="5" t="s">
        <v>548</v>
      </c>
      <c r="B82" s="5" t="s">
        <v>315</v>
      </c>
      <c r="C82" s="5" t="s">
        <v>487</v>
      </c>
      <c r="D82" s="6">
        <v>116</v>
      </c>
      <c r="E82" s="7">
        <v>0</v>
      </c>
      <c r="F82" s="7">
        <f t="shared" si="5"/>
        <v>0</v>
      </c>
      <c r="G82" s="7">
        <v>0</v>
      </c>
      <c r="H82" s="7">
        <f t="shared" si="6"/>
        <v>0</v>
      </c>
      <c r="I82" s="7"/>
      <c r="J82" s="7">
        <v>0</v>
      </c>
      <c r="K82" s="7">
        <f t="shared" si="7"/>
        <v>0</v>
      </c>
      <c r="L82" s="7">
        <f t="shared" si="8"/>
        <v>0</v>
      </c>
      <c r="M82" s="5"/>
      <c r="N82" s="1"/>
      <c r="O82" s="1"/>
      <c r="P82" s="1"/>
      <c r="Q82" s="1"/>
      <c r="R82" s="1"/>
      <c r="S82" s="1"/>
      <c r="T82" s="1"/>
      <c r="AR82" s="1"/>
      <c r="AS82" s="1"/>
      <c r="AU82" s="1"/>
    </row>
    <row r="83" spans="1:47" ht="30" customHeight="1">
      <c r="A83" s="5" t="s">
        <v>537</v>
      </c>
      <c r="B83" s="5" t="s">
        <v>315</v>
      </c>
      <c r="C83" s="5" t="s">
        <v>487</v>
      </c>
      <c r="D83" s="6">
        <v>116</v>
      </c>
      <c r="E83" s="7">
        <v>0</v>
      </c>
      <c r="F83" s="7">
        <f t="shared" si="5"/>
        <v>0</v>
      </c>
      <c r="G83" s="7">
        <v>0</v>
      </c>
      <c r="H83" s="7">
        <f t="shared" si="6"/>
        <v>0</v>
      </c>
      <c r="I83" s="7"/>
      <c r="J83" s="7">
        <v>0</v>
      </c>
      <c r="K83" s="7">
        <f t="shared" si="7"/>
        <v>0</v>
      </c>
      <c r="L83" s="7">
        <f t="shared" si="8"/>
        <v>0</v>
      </c>
      <c r="M83" s="5"/>
      <c r="N83" s="1"/>
      <c r="O83" s="1"/>
      <c r="P83" s="1"/>
      <c r="Q83" s="1"/>
      <c r="R83" s="1"/>
      <c r="S83" s="1"/>
      <c r="T83" s="1"/>
      <c r="AR83" s="1"/>
      <c r="AS83" s="1"/>
      <c r="AU83" s="1"/>
    </row>
    <row r="84" spans="1:47" ht="30" customHeight="1">
      <c r="A84" s="5" t="s">
        <v>439</v>
      </c>
      <c r="B84" s="5"/>
      <c r="C84" s="5" t="s">
        <v>400</v>
      </c>
      <c r="D84" s="6">
        <v>16</v>
      </c>
      <c r="E84" s="7">
        <v>0</v>
      </c>
      <c r="F84" s="7">
        <f t="shared" si="5"/>
        <v>0</v>
      </c>
      <c r="G84" s="7">
        <v>0</v>
      </c>
      <c r="H84" s="7">
        <f t="shared" si="6"/>
        <v>0</v>
      </c>
      <c r="I84" s="7"/>
      <c r="J84" s="7">
        <v>0</v>
      </c>
      <c r="K84" s="7">
        <f t="shared" si="7"/>
        <v>0</v>
      </c>
      <c r="L84" s="7">
        <f t="shared" si="8"/>
        <v>0</v>
      </c>
      <c r="M84" s="5"/>
      <c r="N84" s="1"/>
      <c r="O84" s="1"/>
      <c r="P84" s="1"/>
      <c r="Q84" s="1"/>
      <c r="R84" s="1"/>
      <c r="S84" s="1"/>
      <c r="T84" s="1"/>
      <c r="AR84" s="1"/>
      <c r="AS84" s="1"/>
      <c r="AU84" s="1"/>
    </row>
    <row r="85" spans="1:47" ht="30" customHeight="1">
      <c r="A85" s="5" t="s">
        <v>289</v>
      </c>
      <c r="B85" s="5"/>
      <c r="C85" s="5" t="s">
        <v>400</v>
      </c>
      <c r="D85" s="6">
        <v>18</v>
      </c>
      <c r="E85" s="7">
        <v>0</v>
      </c>
      <c r="F85" s="7">
        <f t="shared" si="5"/>
        <v>0</v>
      </c>
      <c r="G85" s="7">
        <v>0</v>
      </c>
      <c r="H85" s="7">
        <f t="shared" si="6"/>
        <v>0</v>
      </c>
      <c r="I85" s="7"/>
      <c r="J85" s="7">
        <v>0</v>
      </c>
      <c r="K85" s="7">
        <f t="shared" si="7"/>
        <v>0</v>
      </c>
      <c r="L85" s="7">
        <f t="shared" si="8"/>
        <v>0</v>
      </c>
      <c r="M85" s="5"/>
      <c r="N85" s="1"/>
      <c r="O85" s="1"/>
      <c r="P85" s="1"/>
      <c r="Q85" s="1"/>
      <c r="R85" s="1"/>
      <c r="S85" s="1"/>
      <c r="T85" s="1"/>
      <c r="AR85" s="1"/>
      <c r="AS85" s="1"/>
      <c r="AU85" s="1"/>
    </row>
    <row r="86" spans="1:47" ht="30" customHeight="1">
      <c r="A86" s="6" t="s">
        <v>325</v>
      </c>
      <c r="B86" s="5"/>
      <c r="C86" s="6" t="s">
        <v>400</v>
      </c>
      <c r="D86" s="6">
        <v>3</v>
      </c>
      <c r="E86" s="7">
        <v>0</v>
      </c>
      <c r="F86" s="7">
        <f t="shared" si="5"/>
        <v>0</v>
      </c>
      <c r="G86" s="7">
        <v>0</v>
      </c>
      <c r="H86" s="7">
        <f t="shared" si="6"/>
        <v>0</v>
      </c>
      <c r="I86" s="7"/>
      <c r="J86" s="7"/>
      <c r="K86" s="7">
        <f t="shared" si="7"/>
        <v>0</v>
      </c>
      <c r="L86" s="7">
        <f t="shared" si="8"/>
        <v>0</v>
      </c>
      <c r="M86" s="5"/>
      <c r="N86" s="1"/>
      <c r="O86" s="1"/>
      <c r="P86" s="1"/>
      <c r="Q86" s="1"/>
      <c r="R86" s="1"/>
      <c r="S86" s="1"/>
      <c r="T86" s="1"/>
      <c r="AR86" s="1"/>
      <c r="AS86" s="1"/>
      <c r="AU86" s="1"/>
    </row>
    <row r="87" spans="1:47" ht="30" customHeight="1">
      <c r="A87" s="5" t="s">
        <v>59</v>
      </c>
      <c r="B87" s="5" t="s">
        <v>15</v>
      </c>
      <c r="C87" s="5" t="s">
        <v>395</v>
      </c>
      <c r="D87" s="6">
        <v>5</v>
      </c>
      <c r="E87" s="7">
        <v>0</v>
      </c>
      <c r="F87" s="7">
        <f t="shared" si="5"/>
        <v>0</v>
      </c>
      <c r="G87" s="7">
        <v>0</v>
      </c>
      <c r="H87" s="7">
        <f t="shared" si="6"/>
        <v>0</v>
      </c>
      <c r="I87" s="7"/>
      <c r="J87" s="7"/>
      <c r="K87" s="7">
        <f t="shared" si="7"/>
        <v>0</v>
      </c>
      <c r="L87" s="7">
        <f t="shared" si="8"/>
        <v>0</v>
      </c>
      <c r="M87" s="5"/>
      <c r="N87" s="1"/>
      <c r="O87" s="1"/>
      <c r="P87" s="1"/>
      <c r="Q87" s="1"/>
      <c r="R87" s="1"/>
      <c r="S87" s="1"/>
      <c r="T87" s="1"/>
      <c r="AR87" s="1"/>
      <c r="AS87" s="1"/>
      <c r="AU87" s="1"/>
    </row>
    <row r="88" spans="1:47" ht="30" customHeight="1">
      <c r="A88" s="5" t="s">
        <v>139</v>
      </c>
      <c r="B88" s="5" t="s">
        <v>254</v>
      </c>
      <c r="C88" s="5" t="s">
        <v>395</v>
      </c>
      <c r="D88" s="6">
        <v>5</v>
      </c>
      <c r="E88" s="7">
        <v>0</v>
      </c>
      <c r="F88" s="7">
        <f t="shared" si="5"/>
        <v>0</v>
      </c>
      <c r="G88" s="7">
        <v>0</v>
      </c>
      <c r="H88" s="7">
        <f t="shared" si="6"/>
        <v>0</v>
      </c>
      <c r="I88" s="7"/>
      <c r="J88" s="7"/>
      <c r="K88" s="7">
        <f t="shared" si="7"/>
        <v>0</v>
      </c>
      <c r="L88" s="7">
        <f t="shared" si="8"/>
        <v>0</v>
      </c>
      <c r="M88" s="5"/>
      <c r="N88" s="1"/>
      <c r="O88" s="1"/>
      <c r="P88" s="1"/>
      <c r="Q88" s="1"/>
      <c r="R88" s="1"/>
      <c r="S88" s="1"/>
      <c r="T88" s="1"/>
      <c r="AR88" s="1"/>
      <c r="AS88" s="1"/>
      <c r="AU88" s="1"/>
    </row>
    <row r="89" spans="1:47" ht="30" customHeight="1">
      <c r="A89" s="5" t="s">
        <v>288</v>
      </c>
      <c r="B89" s="5" t="s">
        <v>43</v>
      </c>
      <c r="C89" s="5" t="s">
        <v>398</v>
      </c>
      <c r="D89" s="6">
        <v>1</v>
      </c>
      <c r="E89" s="7">
        <v>0</v>
      </c>
      <c r="F89" s="7">
        <f t="shared" si="5"/>
        <v>0</v>
      </c>
      <c r="G89" s="7">
        <v>0</v>
      </c>
      <c r="H89" s="7">
        <f t="shared" si="6"/>
        <v>0</v>
      </c>
      <c r="I89" s="7"/>
      <c r="J89" s="7">
        <v>0</v>
      </c>
      <c r="K89" s="7">
        <f t="shared" si="7"/>
        <v>0</v>
      </c>
      <c r="L89" s="7">
        <f t="shared" si="8"/>
        <v>0</v>
      </c>
      <c r="M89" s="5"/>
      <c r="N89" s="1"/>
      <c r="O89" s="1"/>
      <c r="P89" s="1"/>
      <c r="Q89" s="1"/>
      <c r="R89" s="1"/>
      <c r="S89" s="1"/>
      <c r="T89" s="1"/>
      <c r="AR89" s="1"/>
      <c r="AS89" s="1"/>
      <c r="AU89" s="1"/>
    </row>
    <row r="90" spans="1:47" ht="30" customHeight="1">
      <c r="A90" s="5"/>
      <c r="B90" s="5"/>
      <c r="C90" s="5"/>
      <c r="D90" s="6"/>
      <c r="E90" s="7"/>
      <c r="F90" s="7"/>
      <c r="G90" s="7"/>
      <c r="H90" s="7"/>
      <c r="I90" s="7"/>
      <c r="J90" s="7"/>
      <c r="K90" s="7"/>
      <c r="L90" s="7"/>
      <c r="M90" s="5"/>
      <c r="N90" s="1"/>
      <c r="O90" s="1"/>
      <c r="P90" s="1"/>
      <c r="Q90" s="1"/>
      <c r="R90" s="1"/>
      <c r="S90" s="1"/>
      <c r="T90" s="1"/>
      <c r="AR90" s="1"/>
      <c r="AS90" s="1"/>
      <c r="AU90" s="1"/>
    </row>
    <row r="91" spans="1:47" ht="30" customHeight="1">
      <c r="A91" s="18" t="s">
        <v>79</v>
      </c>
      <c r="B91" s="19"/>
      <c r="C91" s="19"/>
      <c r="D91" s="18"/>
      <c r="E91" s="20"/>
      <c r="F91" s="20">
        <f>SUM(F51:F89)</f>
        <v>0</v>
      </c>
      <c r="G91" s="20"/>
      <c r="H91" s="20">
        <f>SUM(H51:H90)</f>
        <v>0</v>
      </c>
      <c r="I91" s="20">
        <f>SUM(I51:I90)</f>
        <v>0</v>
      </c>
      <c r="J91" s="20">
        <f>SUM(J51:J90)</f>
        <v>0</v>
      </c>
      <c r="K91" s="20"/>
      <c r="L91" s="20">
        <f>SUM(L51:L90)</f>
        <v>0</v>
      </c>
      <c r="M91" s="19"/>
      <c r="N91" s="1"/>
      <c r="O91" s="1"/>
      <c r="P91" s="1"/>
      <c r="Q91" s="1"/>
      <c r="R91" s="1"/>
      <c r="S91" s="1"/>
      <c r="T91" s="1"/>
      <c r="AR91" s="1"/>
      <c r="AS91" s="1"/>
      <c r="AU91" s="1"/>
    </row>
    <row r="92" spans="1:47" ht="30" customHeight="1">
      <c r="A92" s="5"/>
      <c r="B92" s="5"/>
      <c r="C92" s="5"/>
      <c r="D92" s="6"/>
      <c r="E92" s="7"/>
      <c r="F92" s="7"/>
      <c r="G92" s="7"/>
      <c r="H92" s="7"/>
      <c r="I92" s="7"/>
      <c r="J92" s="7"/>
      <c r="K92" s="7"/>
      <c r="L92" s="7"/>
      <c r="M92" s="5"/>
      <c r="N92" s="1"/>
      <c r="O92" s="1"/>
      <c r="P92" s="1"/>
      <c r="Q92" s="1"/>
      <c r="R92" s="1"/>
      <c r="S92" s="1"/>
      <c r="T92" s="1"/>
      <c r="AR92" s="1"/>
      <c r="AS92" s="1"/>
      <c r="AU92" s="1"/>
    </row>
    <row r="93" spans="1:47" ht="30" customHeight="1">
      <c r="A93" s="5" t="s">
        <v>619</v>
      </c>
      <c r="B93" s="5" t="s">
        <v>224</v>
      </c>
      <c r="C93" s="5"/>
      <c r="D93" s="6"/>
      <c r="E93" s="7"/>
      <c r="F93" s="7"/>
      <c r="G93" s="7"/>
      <c r="H93" s="7"/>
      <c r="I93" s="7"/>
      <c r="J93" s="7"/>
      <c r="K93" s="7"/>
      <c r="L93" s="7"/>
      <c r="M93" s="5"/>
      <c r="N93" s="1"/>
      <c r="O93" s="1"/>
      <c r="P93" s="1"/>
      <c r="Q93" s="1"/>
      <c r="R93" s="1"/>
      <c r="S93" s="1"/>
      <c r="T93" s="1"/>
      <c r="AR93" s="1"/>
      <c r="AS93" s="1"/>
      <c r="AU93" s="1"/>
    </row>
    <row r="94" spans="1:47" ht="30" customHeight="1">
      <c r="A94" s="5" t="s">
        <v>31</v>
      </c>
      <c r="B94" s="5" t="s">
        <v>298</v>
      </c>
      <c r="C94" s="5" t="s">
        <v>411</v>
      </c>
      <c r="D94" s="6">
        <v>1</v>
      </c>
      <c r="E94" s="7">
        <v>0</v>
      </c>
      <c r="F94" s="7">
        <f t="shared" ref="F94:F102" si="9">D94*E94</f>
        <v>0</v>
      </c>
      <c r="G94" s="7"/>
      <c r="H94" s="7">
        <f t="shared" ref="H94:H102" si="10">D94*G94</f>
        <v>0</v>
      </c>
      <c r="I94" s="7"/>
      <c r="J94" s="7"/>
      <c r="K94" s="7">
        <f t="shared" ref="K94:K102" si="11">E94+G94+I94</f>
        <v>0</v>
      </c>
      <c r="L94" s="7">
        <f t="shared" ref="L94:L102" si="12">D94*K94</f>
        <v>0</v>
      </c>
      <c r="M94" s="5"/>
      <c r="N94" s="1"/>
      <c r="O94" s="1"/>
      <c r="P94" s="1"/>
      <c r="Q94" s="1"/>
      <c r="R94" s="1"/>
      <c r="S94" s="1"/>
      <c r="T94" s="1"/>
      <c r="AR94" s="1"/>
      <c r="AS94" s="1"/>
      <c r="AU94" s="1"/>
    </row>
    <row r="95" spans="1:47" ht="30" customHeight="1">
      <c r="A95" s="5" t="s">
        <v>561</v>
      </c>
      <c r="B95" s="5" t="s">
        <v>574</v>
      </c>
      <c r="C95" s="5" t="s">
        <v>411</v>
      </c>
      <c r="D95" s="6">
        <v>1</v>
      </c>
      <c r="E95" s="7">
        <v>0</v>
      </c>
      <c r="F95" s="7">
        <f t="shared" si="9"/>
        <v>0</v>
      </c>
      <c r="G95" s="7"/>
      <c r="H95" s="7"/>
      <c r="I95" s="7"/>
      <c r="J95" s="7"/>
      <c r="K95" s="7">
        <f>E95+G95+I95</f>
        <v>0</v>
      </c>
      <c r="L95" s="7">
        <f>D95*K95</f>
        <v>0</v>
      </c>
      <c r="M95" s="5"/>
      <c r="N95" s="1"/>
      <c r="O95" s="1"/>
      <c r="P95" s="1"/>
      <c r="Q95" s="1"/>
      <c r="R95" s="1"/>
      <c r="S95" s="1"/>
      <c r="T95" s="1"/>
      <c r="AR95" s="1"/>
      <c r="AS95" s="1"/>
      <c r="AU95" s="1"/>
    </row>
    <row r="96" spans="1:47" ht="30" customHeight="1">
      <c r="A96" s="5" t="s">
        <v>301</v>
      </c>
      <c r="B96" s="5" t="s">
        <v>603</v>
      </c>
      <c r="C96" s="5" t="s">
        <v>398</v>
      </c>
      <c r="D96" s="6">
        <v>1</v>
      </c>
      <c r="E96" s="7">
        <v>0</v>
      </c>
      <c r="F96" s="7">
        <f t="shared" si="9"/>
        <v>0</v>
      </c>
      <c r="G96" s="7">
        <v>0</v>
      </c>
      <c r="H96" s="7">
        <f t="shared" si="10"/>
        <v>0</v>
      </c>
      <c r="I96" s="7"/>
      <c r="J96" s="7"/>
      <c r="K96" s="7">
        <f t="shared" si="11"/>
        <v>0</v>
      </c>
      <c r="L96" s="7">
        <f t="shared" si="12"/>
        <v>0</v>
      </c>
      <c r="M96" s="5"/>
      <c r="N96" s="1"/>
      <c r="O96" s="1"/>
      <c r="P96" s="1"/>
      <c r="Q96" s="1"/>
      <c r="R96" s="1"/>
      <c r="S96" s="1"/>
      <c r="T96" s="1"/>
      <c r="AR96" s="1"/>
      <c r="AS96" s="1"/>
      <c r="AU96" s="1"/>
    </row>
    <row r="97" spans="1:47" ht="30" customHeight="1">
      <c r="A97" s="5" t="s">
        <v>656</v>
      </c>
      <c r="B97" s="5" t="s">
        <v>617</v>
      </c>
      <c r="C97" s="5" t="s">
        <v>398</v>
      </c>
      <c r="D97" s="6">
        <v>1</v>
      </c>
      <c r="E97" s="7">
        <v>0</v>
      </c>
      <c r="F97" s="7">
        <f t="shared" si="9"/>
        <v>0</v>
      </c>
      <c r="G97" s="7">
        <v>0</v>
      </c>
      <c r="H97" s="7">
        <f t="shared" si="10"/>
        <v>0</v>
      </c>
      <c r="I97" s="7"/>
      <c r="J97" s="7"/>
      <c r="K97" s="7">
        <f t="shared" si="11"/>
        <v>0</v>
      </c>
      <c r="L97" s="7">
        <f t="shared" si="12"/>
        <v>0</v>
      </c>
      <c r="M97" s="5"/>
      <c r="N97" s="1"/>
      <c r="O97" s="1"/>
      <c r="P97" s="1"/>
      <c r="Q97" s="1"/>
      <c r="R97" s="1"/>
      <c r="S97" s="1"/>
      <c r="T97" s="1"/>
      <c r="AR97" s="1"/>
      <c r="AS97" s="1"/>
      <c r="AU97" s="1"/>
    </row>
    <row r="98" spans="1:47" ht="30" customHeight="1">
      <c r="A98" s="5" t="s">
        <v>349</v>
      </c>
      <c r="B98" s="5" t="s">
        <v>348</v>
      </c>
      <c r="C98" s="5" t="s">
        <v>399</v>
      </c>
      <c r="D98" s="6">
        <v>1</v>
      </c>
      <c r="E98" s="7">
        <v>0</v>
      </c>
      <c r="F98" s="7">
        <f t="shared" si="9"/>
        <v>0</v>
      </c>
      <c r="G98" s="7">
        <v>0</v>
      </c>
      <c r="H98" s="7">
        <f t="shared" si="10"/>
        <v>0</v>
      </c>
      <c r="I98" s="7"/>
      <c r="J98" s="7"/>
      <c r="K98" s="7">
        <f t="shared" si="11"/>
        <v>0</v>
      </c>
      <c r="L98" s="7">
        <f t="shared" si="12"/>
        <v>0</v>
      </c>
      <c r="M98" s="5"/>
      <c r="N98" s="1"/>
      <c r="O98" s="1"/>
      <c r="P98" s="1"/>
      <c r="Q98" s="1"/>
      <c r="R98" s="1"/>
      <c r="S98" s="1"/>
      <c r="T98" s="1"/>
      <c r="AR98" s="1"/>
      <c r="AS98" s="1"/>
      <c r="AU98" s="1"/>
    </row>
    <row r="99" spans="1:47" ht="30" customHeight="1">
      <c r="A99" s="5" t="s">
        <v>570</v>
      </c>
      <c r="B99" s="5" t="s">
        <v>651</v>
      </c>
      <c r="C99" s="5" t="s">
        <v>411</v>
      </c>
      <c r="D99" s="6">
        <v>1</v>
      </c>
      <c r="E99" s="7">
        <v>0</v>
      </c>
      <c r="F99" s="7">
        <f t="shared" si="9"/>
        <v>0</v>
      </c>
      <c r="G99" s="7">
        <v>0</v>
      </c>
      <c r="H99" s="7">
        <f t="shared" si="10"/>
        <v>0</v>
      </c>
      <c r="I99" s="7"/>
      <c r="J99" s="7"/>
      <c r="K99" s="7">
        <f t="shared" si="11"/>
        <v>0</v>
      </c>
      <c r="L99" s="7">
        <f t="shared" si="12"/>
        <v>0</v>
      </c>
      <c r="M99" s="5"/>
      <c r="N99" s="1"/>
      <c r="O99" s="1"/>
      <c r="P99" s="1"/>
      <c r="Q99" s="1"/>
      <c r="R99" s="1"/>
      <c r="S99" s="1"/>
      <c r="T99" s="1"/>
      <c r="AR99" s="1"/>
      <c r="AS99" s="1"/>
      <c r="AU99" s="1"/>
    </row>
    <row r="100" spans="1:47" ht="30" customHeight="1">
      <c r="A100" s="5" t="s">
        <v>5</v>
      </c>
      <c r="B100" s="5" t="s">
        <v>676</v>
      </c>
      <c r="C100" s="5" t="s">
        <v>411</v>
      </c>
      <c r="D100" s="6">
        <v>5</v>
      </c>
      <c r="E100" s="7">
        <v>0</v>
      </c>
      <c r="F100" s="7">
        <f t="shared" si="9"/>
        <v>0</v>
      </c>
      <c r="G100" s="7">
        <v>0</v>
      </c>
      <c r="H100" s="7">
        <f t="shared" si="10"/>
        <v>0</v>
      </c>
      <c r="I100" s="7"/>
      <c r="J100" s="7"/>
      <c r="K100" s="7">
        <f t="shared" si="11"/>
        <v>0</v>
      </c>
      <c r="L100" s="7">
        <f t="shared" si="12"/>
        <v>0</v>
      </c>
      <c r="M100" s="5"/>
      <c r="N100" s="1"/>
      <c r="O100" s="1"/>
      <c r="P100" s="1"/>
      <c r="Q100" s="1"/>
      <c r="R100" s="1"/>
      <c r="S100" s="1"/>
      <c r="T100" s="1"/>
      <c r="AR100" s="1"/>
      <c r="AS100" s="1"/>
      <c r="AU100" s="1"/>
    </row>
    <row r="101" spans="1:47" ht="30" customHeight="1">
      <c r="A101" s="5" t="s">
        <v>311</v>
      </c>
      <c r="B101" s="5" t="s">
        <v>136</v>
      </c>
      <c r="C101" s="5" t="s">
        <v>411</v>
      </c>
      <c r="D101" s="6">
        <v>63</v>
      </c>
      <c r="E101" s="7">
        <v>0</v>
      </c>
      <c r="F101" s="7">
        <f t="shared" si="9"/>
        <v>0</v>
      </c>
      <c r="G101" s="7">
        <v>0</v>
      </c>
      <c r="H101" s="7">
        <f t="shared" si="10"/>
        <v>0</v>
      </c>
      <c r="I101" s="7"/>
      <c r="J101" s="7"/>
      <c r="K101" s="7">
        <f t="shared" si="11"/>
        <v>0</v>
      </c>
      <c r="L101" s="7">
        <f t="shared" si="12"/>
        <v>0</v>
      </c>
      <c r="M101" s="5"/>
      <c r="N101" s="1"/>
      <c r="O101" s="1"/>
      <c r="P101" s="1"/>
      <c r="Q101" s="1"/>
      <c r="R101" s="1"/>
      <c r="S101" s="1"/>
      <c r="T101" s="1"/>
      <c r="AR101" s="1"/>
      <c r="AS101" s="1"/>
      <c r="AU101" s="1"/>
    </row>
    <row r="102" spans="1:47" ht="30" customHeight="1">
      <c r="A102" s="5" t="s">
        <v>556</v>
      </c>
      <c r="B102" s="5" t="s">
        <v>49</v>
      </c>
      <c r="C102" s="5" t="s">
        <v>399</v>
      </c>
      <c r="D102" s="6">
        <v>1</v>
      </c>
      <c r="E102" s="7">
        <v>0</v>
      </c>
      <c r="F102" s="7">
        <f t="shared" si="9"/>
        <v>0</v>
      </c>
      <c r="G102" s="7">
        <v>0</v>
      </c>
      <c r="H102" s="7">
        <f t="shared" si="10"/>
        <v>0</v>
      </c>
      <c r="I102" s="7"/>
      <c r="J102" s="7"/>
      <c r="K102" s="7">
        <f t="shared" si="11"/>
        <v>0</v>
      </c>
      <c r="L102" s="7">
        <f t="shared" si="12"/>
        <v>0</v>
      </c>
      <c r="M102" s="5"/>
      <c r="N102" s="1"/>
      <c r="O102" s="1"/>
      <c r="P102" s="1"/>
      <c r="Q102" s="1"/>
      <c r="R102" s="1"/>
      <c r="S102" s="1"/>
      <c r="T102" s="1"/>
      <c r="AR102" s="1"/>
      <c r="AS102" s="1"/>
      <c r="AU102" s="1"/>
    </row>
    <row r="103" spans="1:47" ht="30" customHeight="1">
      <c r="A103" s="5"/>
      <c r="B103" s="5"/>
      <c r="C103" s="5"/>
      <c r="D103" s="6"/>
      <c r="E103" s="7"/>
      <c r="F103" s="7"/>
      <c r="G103" s="7"/>
      <c r="H103" s="7"/>
      <c r="I103" s="7"/>
      <c r="J103" s="7"/>
      <c r="K103" s="7"/>
      <c r="L103" s="7"/>
      <c r="M103" s="5"/>
      <c r="N103" s="1"/>
      <c r="O103" s="1"/>
      <c r="P103" s="1"/>
      <c r="Q103" s="1"/>
      <c r="R103" s="1"/>
      <c r="S103" s="1"/>
      <c r="T103" s="1"/>
      <c r="AR103" s="1"/>
      <c r="AS103" s="1"/>
      <c r="AU103" s="1"/>
    </row>
    <row r="104" spans="1:47" ht="30" customHeight="1">
      <c r="A104" s="19" t="s">
        <v>79</v>
      </c>
      <c r="B104" s="19"/>
      <c r="C104" s="19"/>
      <c r="D104" s="18"/>
      <c r="E104" s="20"/>
      <c r="F104" s="20">
        <f>SUM(F94:F103)</f>
        <v>0</v>
      </c>
      <c r="G104" s="20"/>
      <c r="H104" s="20">
        <f>SUM(H94:H103)</f>
        <v>0</v>
      </c>
      <c r="I104" s="20">
        <v>0</v>
      </c>
      <c r="J104" s="20">
        <v>0</v>
      </c>
      <c r="K104" s="20"/>
      <c r="L104" s="20">
        <f>SUM(L94:L103)</f>
        <v>0</v>
      </c>
      <c r="M104" s="19"/>
      <c r="N104" s="1"/>
      <c r="O104" s="1"/>
      <c r="P104" s="1"/>
      <c r="Q104" s="1"/>
      <c r="R104" s="1"/>
      <c r="S104" s="1"/>
      <c r="T104" s="1"/>
      <c r="AR104" s="1"/>
      <c r="AS104" s="1"/>
      <c r="AU104" s="1"/>
    </row>
    <row r="105" spans="1:47" ht="30" customHeight="1">
      <c r="A105" s="5"/>
      <c r="B105" s="5"/>
      <c r="C105" s="5"/>
      <c r="D105" s="6"/>
      <c r="E105" s="7"/>
      <c r="F105" s="7"/>
      <c r="G105" s="7"/>
      <c r="H105" s="7"/>
      <c r="I105" s="7"/>
      <c r="J105" s="7"/>
      <c r="K105" s="7"/>
      <c r="L105" s="7"/>
      <c r="M105" s="5"/>
      <c r="N105" s="1"/>
      <c r="O105" s="1"/>
      <c r="P105" s="1"/>
      <c r="Q105" s="1"/>
      <c r="R105" s="1"/>
      <c r="S105" s="1"/>
      <c r="T105" s="1"/>
      <c r="AR105" s="1"/>
      <c r="AS105" s="1"/>
      <c r="AU105" s="1"/>
    </row>
    <row r="106" spans="1:47" ht="30" customHeight="1">
      <c r="A106" s="5" t="s">
        <v>75</v>
      </c>
      <c r="B106" s="5"/>
      <c r="C106" s="5"/>
      <c r="D106" s="6"/>
      <c r="E106" s="7"/>
      <c r="F106" s="7"/>
      <c r="G106" s="7"/>
      <c r="H106" s="7"/>
      <c r="I106" s="7"/>
      <c r="J106" s="7"/>
      <c r="K106" s="7"/>
      <c r="L106" s="7"/>
      <c r="M106" s="5"/>
      <c r="N106" s="1"/>
      <c r="O106" s="1"/>
      <c r="P106" s="1"/>
      <c r="Q106" s="1"/>
      <c r="R106" s="1"/>
      <c r="S106" s="1"/>
      <c r="T106" s="1"/>
      <c r="AR106" s="1"/>
      <c r="AS106" s="1"/>
      <c r="AU106" s="1"/>
    </row>
    <row r="107" spans="1:47" ht="30" customHeight="1">
      <c r="A107" s="5" t="s">
        <v>605</v>
      </c>
      <c r="B107" s="5" t="s">
        <v>164</v>
      </c>
      <c r="C107" s="5" t="s">
        <v>411</v>
      </c>
      <c r="D107" s="6">
        <v>5</v>
      </c>
      <c r="E107" s="7">
        <v>0</v>
      </c>
      <c r="F107" s="7">
        <f>D107*E107</f>
        <v>0</v>
      </c>
      <c r="G107" s="7"/>
      <c r="H107" s="7">
        <f>D107*G107</f>
        <v>0</v>
      </c>
      <c r="I107" s="7"/>
      <c r="J107" s="7"/>
      <c r="K107" s="7">
        <f>E107+G107+I107</f>
        <v>0</v>
      </c>
      <c r="L107" s="7">
        <f>D107*K107</f>
        <v>0</v>
      </c>
      <c r="M107" s="5"/>
      <c r="N107" s="1"/>
      <c r="O107" s="1"/>
      <c r="P107" s="1"/>
      <c r="Q107" s="1"/>
      <c r="R107" s="1"/>
      <c r="S107" s="1"/>
      <c r="T107" s="1"/>
      <c r="AR107" s="1"/>
      <c r="AS107" s="1"/>
      <c r="AU107" s="1"/>
    </row>
    <row r="108" spans="1:47" ht="30" customHeight="1">
      <c r="A108" s="5" t="s">
        <v>602</v>
      </c>
      <c r="B108" s="5" t="s">
        <v>303</v>
      </c>
      <c r="C108" s="5" t="s">
        <v>411</v>
      </c>
      <c r="D108" s="6">
        <v>5</v>
      </c>
      <c r="E108" s="7">
        <v>0</v>
      </c>
      <c r="F108" s="7">
        <f t="shared" ref="F108:F115" si="13">D108*E108</f>
        <v>0</v>
      </c>
      <c r="G108" s="7"/>
      <c r="H108" s="7">
        <f t="shared" ref="H108:H116" si="14">D108*G108</f>
        <v>0</v>
      </c>
      <c r="I108" s="7"/>
      <c r="J108" s="7"/>
      <c r="K108" s="7">
        <f t="shared" ref="K108:K116" si="15">E108+G108+I108</f>
        <v>0</v>
      </c>
      <c r="L108" s="7">
        <f t="shared" ref="L108:L116" si="16">D108*K108</f>
        <v>0</v>
      </c>
      <c r="M108" s="5"/>
      <c r="N108" s="1"/>
      <c r="O108" s="1"/>
      <c r="P108" s="1"/>
      <c r="Q108" s="1"/>
      <c r="R108" s="1"/>
      <c r="S108" s="1"/>
      <c r="T108" s="1"/>
      <c r="AR108" s="1"/>
      <c r="AS108" s="1"/>
      <c r="AU108" s="1"/>
    </row>
    <row r="109" spans="1:47" ht="30" customHeight="1">
      <c r="A109" s="5" t="s">
        <v>364</v>
      </c>
      <c r="B109" s="5" t="s">
        <v>562</v>
      </c>
      <c r="C109" s="5" t="s">
        <v>411</v>
      </c>
      <c r="D109" s="6">
        <v>1</v>
      </c>
      <c r="E109" s="7">
        <v>0</v>
      </c>
      <c r="F109" s="7">
        <f t="shared" si="13"/>
        <v>0</v>
      </c>
      <c r="G109" s="7"/>
      <c r="H109" s="7">
        <f t="shared" si="14"/>
        <v>0</v>
      </c>
      <c r="I109" s="7"/>
      <c r="J109" s="7"/>
      <c r="K109" s="7">
        <f t="shared" si="15"/>
        <v>0</v>
      </c>
      <c r="L109" s="7">
        <f t="shared" si="16"/>
        <v>0</v>
      </c>
      <c r="M109" s="5"/>
      <c r="N109" s="1"/>
      <c r="O109" s="1"/>
      <c r="P109" s="1"/>
      <c r="Q109" s="1"/>
      <c r="R109" s="1"/>
      <c r="S109" s="1"/>
      <c r="T109" s="1"/>
      <c r="AR109" s="1"/>
      <c r="AS109" s="1"/>
      <c r="AU109" s="1"/>
    </row>
    <row r="110" spans="1:47" ht="30" customHeight="1">
      <c r="A110" s="5" t="s">
        <v>71</v>
      </c>
      <c r="B110" s="5" t="s">
        <v>607</v>
      </c>
      <c r="C110" s="5" t="s">
        <v>411</v>
      </c>
      <c r="D110" s="6">
        <v>1</v>
      </c>
      <c r="E110" s="7">
        <v>0</v>
      </c>
      <c r="F110" s="7">
        <f t="shared" si="13"/>
        <v>0</v>
      </c>
      <c r="G110" s="7"/>
      <c r="H110" s="7">
        <f t="shared" si="14"/>
        <v>0</v>
      </c>
      <c r="I110" s="7"/>
      <c r="J110" s="7"/>
      <c r="K110" s="7">
        <f t="shared" si="15"/>
        <v>0</v>
      </c>
      <c r="L110" s="7">
        <f t="shared" si="16"/>
        <v>0</v>
      </c>
      <c r="M110" s="5"/>
      <c r="N110" s="1"/>
      <c r="O110" s="1"/>
      <c r="P110" s="1"/>
      <c r="Q110" s="1"/>
      <c r="R110" s="1"/>
      <c r="S110" s="1"/>
      <c r="T110" s="1"/>
      <c r="AR110" s="1"/>
      <c r="AS110" s="1"/>
      <c r="AU110" s="1"/>
    </row>
    <row r="111" spans="1:47" ht="30" customHeight="1">
      <c r="A111" s="5" t="s">
        <v>553</v>
      </c>
      <c r="B111" s="5" t="s">
        <v>557</v>
      </c>
      <c r="C111" s="5" t="s">
        <v>411</v>
      </c>
      <c r="D111" s="6">
        <v>1</v>
      </c>
      <c r="E111" s="7">
        <v>0</v>
      </c>
      <c r="F111" s="7">
        <f t="shared" si="13"/>
        <v>0</v>
      </c>
      <c r="G111" s="7"/>
      <c r="H111" s="7">
        <f t="shared" si="14"/>
        <v>0</v>
      </c>
      <c r="I111" s="7"/>
      <c r="J111" s="7"/>
      <c r="K111" s="7">
        <f t="shared" si="15"/>
        <v>0</v>
      </c>
      <c r="L111" s="7">
        <f t="shared" si="16"/>
        <v>0</v>
      </c>
      <c r="M111" s="5"/>
      <c r="N111" s="1"/>
      <c r="O111" s="1"/>
      <c r="P111" s="1"/>
      <c r="Q111" s="1"/>
      <c r="R111" s="1"/>
      <c r="S111" s="1"/>
      <c r="T111" s="1"/>
      <c r="AR111" s="1"/>
      <c r="AS111" s="1"/>
      <c r="AU111" s="1"/>
    </row>
    <row r="112" spans="1:47" ht="30" customHeight="1">
      <c r="A112" s="5" t="s">
        <v>565</v>
      </c>
      <c r="B112" s="5" t="s">
        <v>342</v>
      </c>
      <c r="C112" s="5" t="s">
        <v>404</v>
      </c>
      <c r="D112" s="6">
        <v>1</v>
      </c>
      <c r="E112" s="7">
        <v>0</v>
      </c>
      <c r="F112" s="7">
        <f t="shared" si="13"/>
        <v>0</v>
      </c>
      <c r="G112" s="7"/>
      <c r="H112" s="7">
        <f t="shared" si="14"/>
        <v>0</v>
      </c>
      <c r="I112" s="7"/>
      <c r="J112" s="7"/>
      <c r="K112" s="7">
        <f t="shared" si="15"/>
        <v>0</v>
      </c>
      <c r="L112" s="7">
        <f t="shared" si="16"/>
        <v>0</v>
      </c>
      <c r="M112" s="5"/>
      <c r="N112" s="1"/>
      <c r="O112" s="1"/>
      <c r="P112" s="1"/>
      <c r="Q112" s="1"/>
      <c r="R112" s="1"/>
      <c r="S112" s="1"/>
      <c r="T112" s="1"/>
      <c r="AR112" s="1"/>
      <c r="AS112" s="1"/>
      <c r="AU112" s="1"/>
    </row>
    <row r="113" spans="1:47" ht="30" customHeight="1">
      <c r="A113" s="6" t="s">
        <v>82</v>
      </c>
      <c r="B113" s="6" t="s">
        <v>325</v>
      </c>
      <c r="C113" s="6" t="s">
        <v>400</v>
      </c>
      <c r="D113" s="6">
        <v>10</v>
      </c>
      <c r="E113" s="7">
        <v>0</v>
      </c>
      <c r="F113" s="7">
        <f t="shared" si="13"/>
        <v>0</v>
      </c>
      <c r="G113" s="7">
        <v>0</v>
      </c>
      <c r="H113" s="7">
        <f t="shared" si="14"/>
        <v>0</v>
      </c>
      <c r="I113" s="7"/>
      <c r="J113" s="7"/>
      <c r="K113" s="7">
        <f t="shared" si="15"/>
        <v>0</v>
      </c>
      <c r="L113" s="7">
        <f t="shared" si="16"/>
        <v>0</v>
      </c>
      <c r="M113" s="5"/>
      <c r="N113" s="1"/>
      <c r="O113" s="1"/>
      <c r="P113" s="1"/>
      <c r="Q113" s="1"/>
      <c r="R113" s="1"/>
      <c r="S113" s="1"/>
      <c r="T113" s="1"/>
      <c r="AR113" s="1"/>
      <c r="AS113" s="1"/>
      <c r="AU113" s="1"/>
    </row>
    <row r="114" spans="1:47" ht="30" customHeight="1">
      <c r="A114" s="6" t="s">
        <v>82</v>
      </c>
      <c r="B114" s="6" t="s">
        <v>397</v>
      </c>
      <c r="C114" s="6" t="s">
        <v>400</v>
      </c>
      <c r="D114" s="6">
        <v>10</v>
      </c>
      <c r="E114" s="7">
        <v>0</v>
      </c>
      <c r="F114" s="7">
        <f t="shared" si="13"/>
        <v>0</v>
      </c>
      <c r="G114" s="7">
        <v>0</v>
      </c>
      <c r="H114" s="7">
        <f t="shared" si="14"/>
        <v>0</v>
      </c>
      <c r="I114" s="7"/>
      <c r="J114" s="7"/>
      <c r="K114" s="7">
        <f t="shared" si="15"/>
        <v>0</v>
      </c>
      <c r="L114" s="7">
        <f t="shared" si="16"/>
        <v>0</v>
      </c>
      <c r="M114" s="5"/>
      <c r="N114" s="1"/>
      <c r="O114" s="1"/>
      <c r="P114" s="1"/>
      <c r="Q114" s="1"/>
      <c r="R114" s="1"/>
      <c r="S114" s="1"/>
      <c r="T114" s="1"/>
      <c r="AR114" s="1"/>
      <c r="AS114" s="1"/>
      <c r="AU114" s="1"/>
    </row>
    <row r="115" spans="1:47" ht="30" customHeight="1">
      <c r="A115" s="6" t="s">
        <v>608</v>
      </c>
      <c r="B115" s="5"/>
      <c r="C115" s="6" t="s">
        <v>395</v>
      </c>
      <c r="D115" s="6">
        <v>5</v>
      </c>
      <c r="E115" s="7">
        <v>0</v>
      </c>
      <c r="F115" s="7">
        <f t="shared" si="13"/>
        <v>0</v>
      </c>
      <c r="G115" s="7">
        <v>0</v>
      </c>
      <c r="H115" s="7">
        <f t="shared" si="14"/>
        <v>0</v>
      </c>
      <c r="I115" s="7"/>
      <c r="J115" s="7"/>
      <c r="K115" s="7">
        <f t="shared" si="15"/>
        <v>0</v>
      </c>
      <c r="L115" s="7">
        <f t="shared" si="16"/>
        <v>0</v>
      </c>
      <c r="M115" s="5"/>
      <c r="N115" s="1"/>
      <c r="O115" s="1"/>
      <c r="P115" s="1"/>
      <c r="Q115" s="1"/>
      <c r="R115" s="1"/>
      <c r="S115" s="1"/>
      <c r="T115" s="1"/>
      <c r="AR115" s="1"/>
      <c r="AS115" s="1"/>
      <c r="AU115" s="1"/>
    </row>
    <row r="116" spans="1:47" ht="30" customHeight="1">
      <c r="A116" s="5" t="s">
        <v>616</v>
      </c>
      <c r="B116" s="5"/>
      <c r="C116" s="5" t="s">
        <v>404</v>
      </c>
      <c r="D116" s="6">
        <v>1</v>
      </c>
      <c r="E116" s="7">
        <v>0</v>
      </c>
      <c r="F116" s="7">
        <v>0</v>
      </c>
      <c r="G116" s="7">
        <v>0</v>
      </c>
      <c r="H116" s="7">
        <f t="shared" si="14"/>
        <v>0</v>
      </c>
      <c r="I116" s="7"/>
      <c r="J116" s="7"/>
      <c r="K116" s="7">
        <f t="shared" si="15"/>
        <v>0</v>
      </c>
      <c r="L116" s="7">
        <f t="shared" si="16"/>
        <v>0</v>
      </c>
      <c r="M116" s="5"/>
      <c r="N116" s="1"/>
      <c r="O116" s="1"/>
      <c r="P116" s="1"/>
      <c r="Q116" s="1"/>
      <c r="R116" s="1"/>
      <c r="S116" s="1"/>
      <c r="T116" s="1"/>
      <c r="AR116" s="1"/>
      <c r="AS116" s="1"/>
      <c r="AU116" s="1"/>
    </row>
    <row r="117" spans="1:47" ht="30" customHeight="1">
      <c r="A117" s="5"/>
      <c r="B117" s="5"/>
      <c r="C117" s="5"/>
      <c r="D117" s="6"/>
      <c r="E117" s="7"/>
      <c r="F117" s="7"/>
      <c r="G117" s="7"/>
      <c r="H117" s="7"/>
      <c r="I117" s="7"/>
      <c r="J117" s="7"/>
      <c r="K117" s="7"/>
      <c r="L117" s="7"/>
      <c r="M117" s="5"/>
      <c r="N117" s="1"/>
      <c r="O117" s="1"/>
      <c r="P117" s="1"/>
      <c r="Q117" s="1"/>
      <c r="R117" s="1"/>
      <c r="S117" s="1"/>
      <c r="T117" s="1"/>
      <c r="AR117" s="1"/>
      <c r="AS117" s="1"/>
      <c r="AU117" s="1"/>
    </row>
    <row r="118" spans="1:47" ht="30" customHeight="1">
      <c r="A118" s="19" t="s">
        <v>79</v>
      </c>
      <c r="B118" s="19"/>
      <c r="C118" s="19"/>
      <c r="D118" s="18"/>
      <c r="E118" s="20"/>
      <c r="F118" s="20">
        <f>SUM(F107:F117)</f>
        <v>0</v>
      </c>
      <c r="G118" s="20"/>
      <c r="H118" s="20">
        <f>SUM(H113:H116)</f>
        <v>0</v>
      </c>
      <c r="I118" s="20">
        <f t="shared" ref="I118:L118" si="17">SUM(I107:I117)</f>
        <v>0</v>
      </c>
      <c r="J118" s="20">
        <f t="shared" si="17"/>
        <v>0</v>
      </c>
      <c r="K118" s="20"/>
      <c r="L118" s="20">
        <f t="shared" si="17"/>
        <v>0</v>
      </c>
      <c r="M118" s="19"/>
      <c r="N118" s="1"/>
      <c r="O118" s="1"/>
      <c r="P118" s="1"/>
      <c r="Q118" s="1"/>
      <c r="R118" s="1"/>
      <c r="S118" s="1"/>
      <c r="T118" s="1"/>
      <c r="AR118" s="1"/>
      <c r="AS118" s="1"/>
      <c r="AU118" s="1"/>
    </row>
    <row r="119" spans="1:47" ht="30" customHeight="1">
      <c r="A119" s="5"/>
      <c r="B119" s="5"/>
      <c r="C119" s="5"/>
      <c r="D119" s="6"/>
      <c r="E119" s="7"/>
      <c r="F119" s="7"/>
      <c r="G119" s="7"/>
      <c r="H119" s="7"/>
      <c r="I119" s="7"/>
      <c r="J119" s="7"/>
      <c r="K119" s="7"/>
      <c r="L119" s="7"/>
      <c r="M119" s="5"/>
      <c r="N119" s="1"/>
      <c r="O119" s="1"/>
      <c r="P119" s="1"/>
      <c r="Q119" s="1"/>
      <c r="R119" s="1"/>
      <c r="S119" s="1"/>
      <c r="T119" s="1"/>
      <c r="AR119" s="1"/>
      <c r="AS119" s="1"/>
      <c r="AU119" s="1"/>
    </row>
    <row r="120" spans="1:47" ht="30" customHeight="1">
      <c r="A120" s="5" t="s">
        <v>80</v>
      </c>
      <c r="B120" s="5"/>
      <c r="C120" s="5"/>
      <c r="D120" s="6"/>
      <c r="E120" s="7"/>
      <c r="F120" s="7"/>
      <c r="G120" s="7"/>
      <c r="H120" s="7"/>
      <c r="I120" s="7"/>
      <c r="J120" s="7"/>
      <c r="K120" s="7"/>
      <c r="L120" s="7"/>
      <c r="M120" s="5"/>
      <c r="N120" s="1"/>
      <c r="O120" s="1"/>
      <c r="P120" s="1"/>
      <c r="Q120" s="1"/>
      <c r="R120" s="1"/>
      <c r="S120" s="1"/>
      <c r="T120" s="1"/>
      <c r="AR120" s="1"/>
      <c r="AS120" s="1"/>
      <c r="AU120" s="1"/>
    </row>
    <row r="121" spans="1:47" ht="30" customHeight="1">
      <c r="A121" s="5" t="s">
        <v>146</v>
      </c>
      <c r="B121" s="5" t="s">
        <v>543</v>
      </c>
      <c r="C121" s="5" t="s">
        <v>487</v>
      </c>
      <c r="D121" s="6">
        <v>1</v>
      </c>
      <c r="E121" s="7">
        <v>0</v>
      </c>
      <c r="F121" s="7">
        <f>D121*E121</f>
        <v>0</v>
      </c>
      <c r="G121" s="7"/>
      <c r="H121" s="7">
        <f>D121*G121</f>
        <v>0</v>
      </c>
      <c r="I121" s="7"/>
      <c r="J121" s="7"/>
      <c r="K121" s="7">
        <f>E121+G121+I121</f>
        <v>0</v>
      </c>
      <c r="L121" s="7">
        <f>D121*K121</f>
        <v>0</v>
      </c>
      <c r="M121" s="5"/>
      <c r="N121" s="1"/>
      <c r="O121" s="1"/>
      <c r="P121" s="1"/>
      <c r="Q121" s="1"/>
      <c r="R121" s="1"/>
      <c r="S121" s="1"/>
      <c r="T121" s="1"/>
      <c r="AR121" s="1"/>
      <c r="AS121" s="1"/>
      <c r="AU121" s="1"/>
    </row>
    <row r="122" spans="1:47" ht="30" customHeight="1">
      <c r="A122" s="5" t="s">
        <v>628</v>
      </c>
      <c r="B122" s="5" t="s">
        <v>543</v>
      </c>
      <c r="C122" s="5" t="s">
        <v>487</v>
      </c>
      <c r="D122" s="6">
        <v>1</v>
      </c>
      <c r="E122" s="7">
        <v>0</v>
      </c>
      <c r="F122" s="7">
        <f t="shared" ref="F122:F130" si="18">D122*E122</f>
        <v>0</v>
      </c>
      <c r="G122" s="7"/>
      <c r="H122" s="7">
        <f t="shared" ref="H122:H130" si="19">D122*G122</f>
        <v>0</v>
      </c>
      <c r="I122" s="7"/>
      <c r="J122" s="7"/>
      <c r="K122" s="7">
        <f t="shared" ref="K122:K130" si="20">E122+G122+I122</f>
        <v>0</v>
      </c>
      <c r="L122" s="7">
        <f t="shared" ref="L122:L130" si="21">D122*K122</f>
        <v>0</v>
      </c>
      <c r="M122" s="5"/>
      <c r="N122" s="1"/>
      <c r="O122" s="1"/>
      <c r="P122" s="1"/>
      <c r="Q122" s="1"/>
      <c r="R122" s="1"/>
      <c r="S122" s="1"/>
      <c r="T122" s="1"/>
      <c r="AR122" s="1"/>
      <c r="AS122" s="1"/>
      <c r="AU122" s="1"/>
    </row>
    <row r="123" spans="1:47" ht="30" customHeight="1">
      <c r="A123" s="5" t="s">
        <v>138</v>
      </c>
      <c r="B123" s="5" t="s">
        <v>60</v>
      </c>
      <c r="C123" s="5" t="s">
        <v>487</v>
      </c>
      <c r="D123" s="6">
        <v>10</v>
      </c>
      <c r="E123" s="7">
        <v>0</v>
      </c>
      <c r="F123" s="7">
        <f t="shared" si="18"/>
        <v>0</v>
      </c>
      <c r="G123" s="7"/>
      <c r="H123" s="7">
        <f t="shared" si="19"/>
        <v>0</v>
      </c>
      <c r="I123" s="7"/>
      <c r="J123" s="7"/>
      <c r="K123" s="7">
        <f t="shared" si="20"/>
        <v>0</v>
      </c>
      <c r="L123" s="7">
        <f t="shared" si="21"/>
        <v>0</v>
      </c>
      <c r="M123" s="5"/>
      <c r="N123" s="1"/>
      <c r="O123" s="1"/>
      <c r="P123" s="1"/>
      <c r="Q123" s="1"/>
      <c r="R123" s="1"/>
      <c r="S123" s="1"/>
      <c r="T123" s="1"/>
      <c r="AR123" s="1"/>
      <c r="AS123" s="1"/>
      <c r="AU123" s="1"/>
    </row>
    <row r="124" spans="1:47" ht="30" customHeight="1">
      <c r="A124" s="5" t="s">
        <v>361</v>
      </c>
      <c r="B124" s="5" t="s">
        <v>45</v>
      </c>
      <c r="C124" s="5" t="s">
        <v>487</v>
      </c>
      <c r="D124" s="6">
        <v>10</v>
      </c>
      <c r="E124" s="7">
        <v>0</v>
      </c>
      <c r="F124" s="7">
        <f t="shared" si="18"/>
        <v>0</v>
      </c>
      <c r="G124" s="7"/>
      <c r="H124" s="7">
        <f t="shared" si="19"/>
        <v>0</v>
      </c>
      <c r="I124" s="7"/>
      <c r="J124" s="7"/>
      <c r="K124" s="7">
        <f t="shared" si="20"/>
        <v>0</v>
      </c>
      <c r="L124" s="7">
        <f t="shared" si="21"/>
        <v>0</v>
      </c>
      <c r="M124" s="5"/>
      <c r="N124" s="1"/>
      <c r="O124" s="1"/>
      <c r="P124" s="1"/>
      <c r="Q124" s="1"/>
      <c r="R124" s="1"/>
      <c r="S124" s="1"/>
      <c r="T124" s="1"/>
      <c r="AR124" s="1"/>
      <c r="AS124" s="1"/>
      <c r="AU124" s="1"/>
    </row>
    <row r="125" spans="1:47" ht="30" customHeight="1">
      <c r="A125" s="5" t="s">
        <v>520</v>
      </c>
      <c r="B125" s="5" t="s">
        <v>313</v>
      </c>
      <c r="C125" s="5" t="s">
        <v>398</v>
      </c>
      <c r="D125" s="6">
        <v>1</v>
      </c>
      <c r="E125" s="7">
        <v>0</v>
      </c>
      <c r="F125" s="7">
        <f t="shared" si="18"/>
        <v>0</v>
      </c>
      <c r="G125" s="7"/>
      <c r="H125" s="7">
        <f t="shared" si="19"/>
        <v>0</v>
      </c>
      <c r="I125" s="7"/>
      <c r="J125" s="7"/>
      <c r="K125" s="7">
        <f t="shared" si="20"/>
        <v>0</v>
      </c>
      <c r="L125" s="7">
        <f t="shared" si="21"/>
        <v>0</v>
      </c>
      <c r="M125" s="5"/>
      <c r="N125" s="1"/>
      <c r="O125" s="1"/>
      <c r="P125" s="1"/>
      <c r="Q125" s="1"/>
      <c r="R125" s="1"/>
      <c r="S125" s="1"/>
      <c r="T125" s="1"/>
      <c r="AR125" s="1"/>
      <c r="AS125" s="1"/>
      <c r="AU125" s="1"/>
    </row>
    <row r="126" spans="1:47" ht="30" customHeight="1">
      <c r="A126" s="5" t="s">
        <v>233</v>
      </c>
      <c r="B126" s="5" t="s">
        <v>46</v>
      </c>
      <c r="C126" s="5" t="s">
        <v>463</v>
      </c>
      <c r="D126" s="6">
        <v>380</v>
      </c>
      <c r="E126" s="7">
        <v>0</v>
      </c>
      <c r="F126" s="7">
        <f t="shared" si="18"/>
        <v>0</v>
      </c>
      <c r="G126" s="7">
        <v>0</v>
      </c>
      <c r="H126" s="7">
        <f t="shared" si="19"/>
        <v>0</v>
      </c>
      <c r="I126" s="7"/>
      <c r="J126" s="7"/>
      <c r="K126" s="7">
        <f t="shared" si="20"/>
        <v>0</v>
      </c>
      <c r="L126" s="7">
        <f t="shared" si="21"/>
        <v>0</v>
      </c>
      <c r="M126" s="5"/>
      <c r="N126" s="1"/>
      <c r="O126" s="1"/>
      <c r="P126" s="1"/>
      <c r="Q126" s="1"/>
      <c r="R126" s="1"/>
      <c r="S126" s="1"/>
      <c r="T126" s="1"/>
      <c r="AR126" s="1"/>
      <c r="AS126" s="1"/>
      <c r="AU126" s="1"/>
    </row>
    <row r="127" spans="1:47" ht="30" customHeight="1">
      <c r="A127" s="5" t="s">
        <v>338</v>
      </c>
      <c r="B127" s="5" t="s">
        <v>334</v>
      </c>
      <c r="C127" s="5" t="s">
        <v>481</v>
      </c>
      <c r="D127" s="6">
        <v>5</v>
      </c>
      <c r="E127" s="7"/>
      <c r="F127" s="7">
        <f t="shared" si="18"/>
        <v>0</v>
      </c>
      <c r="G127" s="7">
        <v>0</v>
      </c>
      <c r="H127" s="7">
        <f t="shared" si="19"/>
        <v>0</v>
      </c>
      <c r="I127" s="7"/>
      <c r="J127" s="7"/>
      <c r="K127" s="7">
        <f t="shared" si="20"/>
        <v>0</v>
      </c>
      <c r="L127" s="7">
        <f t="shared" si="21"/>
        <v>0</v>
      </c>
      <c r="M127" s="5"/>
      <c r="N127" s="1"/>
      <c r="O127" s="1"/>
      <c r="P127" s="1"/>
      <c r="Q127" s="1"/>
      <c r="R127" s="1"/>
      <c r="S127" s="1"/>
      <c r="T127" s="1"/>
      <c r="AR127" s="1"/>
      <c r="AS127" s="1"/>
      <c r="AU127" s="1"/>
    </row>
    <row r="128" spans="1:47" ht="30" customHeight="1">
      <c r="A128" s="5" t="s">
        <v>338</v>
      </c>
      <c r="B128" s="5" t="s">
        <v>530</v>
      </c>
      <c r="C128" s="5" t="s">
        <v>481</v>
      </c>
      <c r="D128" s="6">
        <v>5</v>
      </c>
      <c r="E128" s="7"/>
      <c r="F128" s="7">
        <f t="shared" si="18"/>
        <v>0</v>
      </c>
      <c r="G128" s="7">
        <v>0</v>
      </c>
      <c r="H128" s="7">
        <f t="shared" si="19"/>
        <v>0</v>
      </c>
      <c r="I128" s="7"/>
      <c r="J128" s="7"/>
      <c r="K128" s="7">
        <f t="shared" si="20"/>
        <v>0</v>
      </c>
      <c r="L128" s="7">
        <f t="shared" si="21"/>
        <v>0</v>
      </c>
      <c r="M128" s="5"/>
      <c r="N128" s="1"/>
      <c r="O128" s="1"/>
      <c r="P128" s="1"/>
      <c r="Q128" s="1"/>
      <c r="R128" s="1"/>
      <c r="S128" s="1"/>
      <c r="T128" s="1"/>
      <c r="AR128" s="1"/>
      <c r="AS128" s="1"/>
      <c r="AU128" s="1"/>
    </row>
    <row r="129" spans="1:47" ht="30" customHeight="1">
      <c r="A129" s="5" t="s">
        <v>338</v>
      </c>
      <c r="B129" s="5" t="s">
        <v>147</v>
      </c>
      <c r="C129" s="5" t="s">
        <v>481</v>
      </c>
      <c r="D129" s="6">
        <v>5</v>
      </c>
      <c r="E129" s="7"/>
      <c r="F129" s="7">
        <f t="shared" si="18"/>
        <v>0</v>
      </c>
      <c r="G129" s="7">
        <v>0</v>
      </c>
      <c r="H129" s="7">
        <f t="shared" si="19"/>
        <v>0</v>
      </c>
      <c r="I129" s="7"/>
      <c r="J129" s="7"/>
      <c r="K129" s="7">
        <f t="shared" si="20"/>
        <v>0</v>
      </c>
      <c r="L129" s="7">
        <f t="shared" si="21"/>
        <v>0</v>
      </c>
      <c r="M129" s="5"/>
      <c r="N129" s="1"/>
      <c r="O129" s="1"/>
      <c r="P129" s="1"/>
      <c r="Q129" s="1"/>
      <c r="R129" s="1"/>
      <c r="S129" s="1"/>
      <c r="T129" s="1"/>
      <c r="AR129" s="1"/>
      <c r="AS129" s="1"/>
      <c r="AU129" s="1"/>
    </row>
    <row r="130" spans="1:47" ht="30" customHeight="1">
      <c r="A130" s="5" t="s">
        <v>535</v>
      </c>
      <c r="B130" s="5" t="s">
        <v>638</v>
      </c>
      <c r="C130" s="5" t="s">
        <v>398</v>
      </c>
      <c r="D130" s="6">
        <v>1</v>
      </c>
      <c r="E130" s="7"/>
      <c r="F130" s="7">
        <f t="shared" si="18"/>
        <v>0</v>
      </c>
      <c r="G130" s="7">
        <v>0</v>
      </c>
      <c r="H130" s="7">
        <f t="shared" si="19"/>
        <v>0</v>
      </c>
      <c r="I130" s="7"/>
      <c r="J130" s="7"/>
      <c r="K130" s="7">
        <f t="shared" si="20"/>
        <v>0</v>
      </c>
      <c r="L130" s="7">
        <f t="shared" si="21"/>
        <v>0</v>
      </c>
      <c r="M130" s="5"/>
      <c r="N130" s="1"/>
      <c r="O130" s="1"/>
      <c r="P130" s="1"/>
      <c r="Q130" s="1"/>
      <c r="R130" s="1"/>
      <c r="S130" s="1"/>
      <c r="T130" s="1"/>
      <c r="AR130" s="1"/>
      <c r="AS130" s="1"/>
      <c r="AU130" s="1"/>
    </row>
    <row r="131" spans="1:47" ht="30" customHeight="1">
      <c r="A131" s="5"/>
      <c r="B131" s="5"/>
      <c r="C131" s="5"/>
      <c r="D131" s="6"/>
      <c r="E131" s="7"/>
      <c r="F131" s="7"/>
      <c r="G131" s="7"/>
      <c r="H131" s="7"/>
      <c r="I131" s="7"/>
      <c r="J131" s="7"/>
      <c r="K131" s="7"/>
      <c r="L131" s="7"/>
      <c r="M131" s="5"/>
      <c r="N131" s="1"/>
      <c r="O131" s="1"/>
      <c r="P131" s="1"/>
      <c r="Q131" s="1"/>
      <c r="R131" s="1"/>
      <c r="S131" s="1"/>
      <c r="T131" s="1"/>
      <c r="AR131" s="1"/>
      <c r="AS131" s="1"/>
      <c r="AU131" s="1"/>
    </row>
    <row r="132" spans="1:47" ht="30" customHeight="1">
      <c r="A132" s="19" t="s">
        <v>79</v>
      </c>
      <c r="B132" s="19"/>
      <c r="C132" s="19"/>
      <c r="D132" s="18"/>
      <c r="E132" s="20"/>
      <c r="F132" s="20">
        <f>SUM(F121:F131)</f>
        <v>0</v>
      </c>
      <c r="G132" s="20"/>
      <c r="H132" s="20">
        <f t="shared" ref="H132:L132" si="22">SUM(H121:H131)</f>
        <v>0</v>
      </c>
      <c r="I132" s="20">
        <f t="shared" si="22"/>
        <v>0</v>
      </c>
      <c r="J132" s="20">
        <f t="shared" si="22"/>
        <v>0</v>
      </c>
      <c r="K132" s="20"/>
      <c r="L132" s="20">
        <f t="shared" si="22"/>
        <v>0</v>
      </c>
      <c r="M132" s="19"/>
      <c r="N132" s="1"/>
      <c r="O132" s="1"/>
      <c r="P132" s="1"/>
      <c r="Q132" s="1"/>
      <c r="R132" s="1"/>
      <c r="S132" s="1"/>
      <c r="T132" s="1"/>
      <c r="AR132" s="1"/>
      <c r="AS132" s="1"/>
      <c r="AU132" s="1"/>
    </row>
    <row r="133" spans="1:47" ht="30" customHeight="1">
      <c r="A133" s="5"/>
      <c r="B133" s="5"/>
      <c r="C133" s="5"/>
      <c r="D133" s="6"/>
      <c r="E133" s="7"/>
      <c r="F133" s="7"/>
      <c r="G133" s="7"/>
      <c r="H133" s="7"/>
      <c r="I133" s="7"/>
      <c r="J133" s="7"/>
      <c r="K133" s="7"/>
      <c r="L133" s="7"/>
      <c r="M133" s="5"/>
      <c r="N133" s="1"/>
      <c r="O133" s="1"/>
      <c r="P133" s="1"/>
      <c r="Q133" s="1"/>
      <c r="R133" s="1"/>
      <c r="S133" s="1"/>
      <c r="T133" s="1"/>
      <c r="AR133" s="1"/>
      <c r="AS133" s="1"/>
      <c r="AU133" s="1"/>
    </row>
    <row r="134" spans="1:47" ht="30" customHeight="1">
      <c r="A134" s="5" t="s">
        <v>360</v>
      </c>
      <c r="B134" s="5"/>
      <c r="C134" s="5"/>
      <c r="D134" s="6"/>
      <c r="E134" s="7"/>
      <c r="F134" s="7"/>
      <c r="G134" s="7"/>
      <c r="H134" s="7"/>
      <c r="I134" s="7"/>
      <c r="J134" s="7"/>
      <c r="K134" s="7"/>
      <c r="L134" s="7"/>
      <c r="M134" s="5"/>
      <c r="N134" s="1"/>
      <c r="O134" s="1"/>
      <c r="P134" s="1"/>
      <c r="Q134" s="1"/>
      <c r="R134" s="1"/>
      <c r="S134" s="1"/>
      <c r="T134" s="1"/>
      <c r="AR134" s="1"/>
      <c r="AS134" s="1"/>
      <c r="AU134" s="1"/>
    </row>
    <row r="135" spans="1:47" ht="30" customHeight="1">
      <c r="A135" s="5" t="s">
        <v>632</v>
      </c>
      <c r="B135" s="5"/>
      <c r="C135" s="5"/>
      <c r="D135" s="6"/>
      <c r="E135" s="7"/>
      <c r="F135" s="7"/>
      <c r="G135" s="7"/>
      <c r="H135" s="7"/>
      <c r="I135" s="7"/>
      <c r="J135" s="7"/>
      <c r="K135" s="7"/>
      <c r="L135" s="7"/>
      <c r="M135" s="5"/>
      <c r="N135" s="1"/>
      <c r="O135" s="1"/>
      <c r="P135" s="1"/>
      <c r="Q135" s="1"/>
      <c r="R135" s="1"/>
      <c r="S135" s="1"/>
      <c r="T135" s="1"/>
      <c r="AR135" s="1"/>
      <c r="AS135" s="1"/>
      <c r="AU135" s="1"/>
    </row>
    <row r="136" spans="1:47" ht="30" customHeight="1">
      <c r="A136" s="5" t="s">
        <v>567</v>
      </c>
      <c r="B136" s="5"/>
      <c r="C136" s="5" t="s">
        <v>423</v>
      </c>
      <c r="D136" s="6">
        <v>1</v>
      </c>
      <c r="E136" s="7"/>
      <c r="F136" s="7"/>
      <c r="G136" s="7">
        <v>0</v>
      </c>
      <c r="H136" s="7">
        <f>D136*G136</f>
        <v>0</v>
      </c>
      <c r="I136" s="7"/>
      <c r="J136" s="7"/>
      <c r="K136" s="7">
        <f t="shared" ref="K136:K143" si="23">E136+G136+I136</f>
        <v>0</v>
      </c>
      <c r="L136" s="7">
        <f t="shared" ref="L136:L143" si="24">D136*K136</f>
        <v>0</v>
      </c>
      <c r="M136" s="5"/>
      <c r="N136" s="1"/>
      <c r="O136" s="1"/>
      <c r="P136" s="1"/>
      <c r="Q136" s="1"/>
      <c r="R136" s="1"/>
      <c r="S136" s="1"/>
      <c r="T136" s="1"/>
      <c r="AR136" s="1"/>
      <c r="AS136" s="1"/>
      <c r="AU136" s="1"/>
    </row>
    <row r="137" spans="1:47" ht="30" customHeight="1">
      <c r="A137" s="5" t="s">
        <v>405</v>
      </c>
      <c r="B137" s="5"/>
      <c r="C137" s="5" t="s">
        <v>423</v>
      </c>
      <c r="D137" s="6">
        <v>36</v>
      </c>
      <c r="E137" s="7"/>
      <c r="F137" s="7"/>
      <c r="G137" s="7">
        <v>0</v>
      </c>
      <c r="H137" s="7">
        <f t="shared" ref="H137:H143" si="25">D137*G137</f>
        <v>0</v>
      </c>
      <c r="I137" s="7"/>
      <c r="J137" s="7"/>
      <c r="K137" s="7">
        <f t="shared" si="23"/>
        <v>0</v>
      </c>
      <c r="L137" s="7">
        <f t="shared" si="24"/>
        <v>0</v>
      </c>
      <c r="M137" s="5"/>
      <c r="N137" s="1"/>
      <c r="O137" s="1"/>
      <c r="P137" s="1"/>
      <c r="Q137" s="1"/>
      <c r="R137" s="1"/>
      <c r="S137" s="1"/>
      <c r="T137" s="1"/>
      <c r="AR137" s="1"/>
      <c r="AS137" s="1"/>
      <c r="AU137" s="1"/>
    </row>
    <row r="138" spans="1:47" ht="30" customHeight="1">
      <c r="A138" s="5" t="s">
        <v>25</v>
      </c>
      <c r="B138" s="5"/>
      <c r="C138" s="5" t="s">
        <v>402</v>
      </c>
      <c r="D138" s="6">
        <v>11</v>
      </c>
      <c r="E138" s="7"/>
      <c r="F138" s="7"/>
      <c r="G138" s="7">
        <v>0</v>
      </c>
      <c r="H138" s="7">
        <f t="shared" si="25"/>
        <v>0</v>
      </c>
      <c r="I138" s="7"/>
      <c r="J138" s="7"/>
      <c r="K138" s="7">
        <f t="shared" si="23"/>
        <v>0</v>
      </c>
      <c r="L138" s="7">
        <f t="shared" si="24"/>
        <v>0</v>
      </c>
      <c r="M138" s="5"/>
      <c r="N138" s="1"/>
      <c r="O138" s="1"/>
      <c r="P138" s="1"/>
      <c r="Q138" s="1"/>
      <c r="R138" s="1"/>
      <c r="S138" s="1"/>
      <c r="T138" s="1"/>
      <c r="AR138" s="1"/>
      <c r="AS138" s="1"/>
      <c r="AU138" s="1"/>
    </row>
    <row r="139" spans="1:47" ht="30" customHeight="1">
      <c r="A139" s="5" t="s">
        <v>540</v>
      </c>
      <c r="B139" s="5"/>
      <c r="C139" s="5" t="s">
        <v>402</v>
      </c>
      <c r="D139" s="6">
        <v>11</v>
      </c>
      <c r="E139" s="7"/>
      <c r="F139" s="7"/>
      <c r="G139" s="7">
        <v>0</v>
      </c>
      <c r="H139" s="7">
        <f t="shared" si="25"/>
        <v>0</v>
      </c>
      <c r="I139" s="7"/>
      <c r="J139" s="7"/>
      <c r="K139" s="7">
        <f t="shared" si="23"/>
        <v>0</v>
      </c>
      <c r="L139" s="7">
        <f t="shared" si="24"/>
        <v>0</v>
      </c>
      <c r="M139" s="5"/>
      <c r="N139" s="1"/>
      <c r="O139" s="1"/>
      <c r="P139" s="1"/>
      <c r="Q139" s="1"/>
      <c r="R139" s="1"/>
      <c r="S139" s="1"/>
      <c r="T139" s="1"/>
      <c r="AR139" s="1"/>
      <c r="AS139" s="1"/>
      <c r="AU139" s="1"/>
    </row>
    <row r="140" spans="1:47" ht="30" customHeight="1">
      <c r="A140" s="5" t="s">
        <v>538</v>
      </c>
      <c r="B140" s="5"/>
      <c r="C140" s="5" t="s">
        <v>402</v>
      </c>
      <c r="D140" s="6">
        <v>11</v>
      </c>
      <c r="E140" s="7"/>
      <c r="F140" s="7"/>
      <c r="G140" s="7">
        <v>0</v>
      </c>
      <c r="H140" s="7">
        <f t="shared" si="25"/>
        <v>0</v>
      </c>
      <c r="I140" s="7"/>
      <c r="J140" s="7"/>
      <c r="K140" s="7">
        <f t="shared" si="23"/>
        <v>0</v>
      </c>
      <c r="L140" s="7">
        <f t="shared" si="24"/>
        <v>0</v>
      </c>
      <c r="M140" s="5"/>
      <c r="N140" s="1"/>
      <c r="O140" s="1"/>
      <c r="P140" s="1"/>
      <c r="Q140" s="1"/>
      <c r="R140" s="1"/>
      <c r="S140" s="1"/>
      <c r="T140" s="1"/>
      <c r="AR140" s="1"/>
      <c r="AS140" s="1"/>
      <c r="AU140" s="1"/>
    </row>
    <row r="141" spans="1:47" ht="30" customHeight="1">
      <c r="A141" s="5" t="s">
        <v>12</v>
      </c>
      <c r="B141" s="5" t="s">
        <v>485</v>
      </c>
      <c r="C141" s="5" t="s">
        <v>455</v>
      </c>
      <c r="D141" s="6">
        <v>56</v>
      </c>
      <c r="E141" s="7"/>
      <c r="F141" s="7"/>
      <c r="G141" s="7">
        <v>0</v>
      </c>
      <c r="H141" s="7">
        <f t="shared" si="25"/>
        <v>0</v>
      </c>
      <c r="I141" s="7"/>
      <c r="J141" s="7"/>
      <c r="K141" s="7">
        <f t="shared" si="23"/>
        <v>0</v>
      </c>
      <c r="L141" s="7">
        <f t="shared" si="24"/>
        <v>0</v>
      </c>
      <c r="M141" s="5"/>
      <c r="N141" s="1"/>
      <c r="O141" s="1"/>
      <c r="P141" s="1"/>
      <c r="Q141" s="1"/>
      <c r="R141" s="1"/>
      <c r="S141" s="1"/>
      <c r="T141" s="1"/>
      <c r="AR141" s="1"/>
      <c r="AS141" s="1"/>
      <c r="AU141" s="1"/>
    </row>
    <row r="142" spans="1:47" ht="30" customHeight="1">
      <c r="A142" s="5" t="s">
        <v>266</v>
      </c>
      <c r="B142" s="5" t="s">
        <v>552</v>
      </c>
      <c r="C142" s="5" t="s">
        <v>455</v>
      </c>
      <c r="D142" s="6">
        <v>20</v>
      </c>
      <c r="E142" s="7"/>
      <c r="F142" s="7"/>
      <c r="G142" s="7">
        <v>0</v>
      </c>
      <c r="H142" s="7">
        <f t="shared" si="25"/>
        <v>0</v>
      </c>
      <c r="I142" s="7"/>
      <c r="J142" s="7"/>
      <c r="K142" s="7">
        <f t="shared" si="23"/>
        <v>0</v>
      </c>
      <c r="L142" s="7">
        <f t="shared" si="24"/>
        <v>0</v>
      </c>
      <c r="M142" s="5"/>
      <c r="N142" s="1"/>
      <c r="O142" s="1"/>
      <c r="P142" s="1"/>
      <c r="Q142" s="1"/>
      <c r="R142" s="1"/>
      <c r="S142" s="1"/>
      <c r="T142" s="1"/>
      <c r="AR142" s="1"/>
      <c r="AS142" s="1"/>
      <c r="AU142" s="1"/>
    </row>
    <row r="143" spans="1:47" ht="30" customHeight="1">
      <c r="A143" s="5" t="s">
        <v>61</v>
      </c>
      <c r="B143" s="5" t="s">
        <v>158</v>
      </c>
      <c r="C143" s="5" t="s">
        <v>398</v>
      </c>
      <c r="D143" s="6">
        <v>1</v>
      </c>
      <c r="E143" s="7"/>
      <c r="F143" s="7"/>
      <c r="G143" s="7">
        <v>0</v>
      </c>
      <c r="H143" s="7">
        <f t="shared" si="25"/>
        <v>0</v>
      </c>
      <c r="I143" s="7"/>
      <c r="J143" s="7"/>
      <c r="K143" s="7">
        <f t="shared" si="23"/>
        <v>0</v>
      </c>
      <c r="L143" s="7">
        <f t="shared" si="24"/>
        <v>0</v>
      </c>
      <c r="M143" s="5"/>
      <c r="N143" s="1"/>
      <c r="O143" s="1"/>
      <c r="P143" s="1"/>
      <c r="Q143" s="1"/>
      <c r="R143" s="1"/>
      <c r="S143" s="1"/>
      <c r="T143" s="1"/>
      <c r="AR143" s="1"/>
      <c r="AS143" s="1"/>
      <c r="AU143" s="1"/>
    </row>
    <row r="144" spans="1:47" ht="30" customHeight="1">
      <c r="A144" s="5" t="s">
        <v>523</v>
      </c>
      <c r="B144" s="5"/>
      <c r="C144" s="5"/>
      <c r="D144" s="6"/>
      <c r="E144" s="7"/>
      <c r="F144" s="7"/>
      <c r="G144" s="7"/>
      <c r="H144" s="7">
        <f>SUM(H136:H143)</f>
        <v>0</v>
      </c>
      <c r="I144" s="7">
        <f t="shared" ref="I144:L144" si="26">SUM(I136:I143)</f>
        <v>0</v>
      </c>
      <c r="J144" s="7">
        <f t="shared" si="26"/>
        <v>0</v>
      </c>
      <c r="K144" s="7"/>
      <c r="L144" s="7">
        <f t="shared" si="26"/>
        <v>0</v>
      </c>
      <c r="M144" s="5"/>
      <c r="N144" s="1"/>
      <c r="O144" s="1"/>
      <c r="P144" s="1"/>
      <c r="Q144" s="1"/>
      <c r="R144" s="1"/>
      <c r="S144" s="1"/>
      <c r="T144" s="1"/>
      <c r="AR144" s="1"/>
      <c r="AS144" s="1"/>
      <c r="AU144" s="1"/>
    </row>
    <row r="145" spans="1:48" ht="30" customHeight="1">
      <c r="A145" s="5" t="s">
        <v>283</v>
      </c>
      <c r="B145" s="5" t="s">
        <v>158</v>
      </c>
      <c r="C145" s="5" t="s">
        <v>398</v>
      </c>
      <c r="D145" s="6">
        <v>1</v>
      </c>
      <c r="E145" s="7"/>
      <c r="F145" s="7"/>
      <c r="G145" s="7">
        <v>0</v>
      </c>
      <c r="H145" s="7">
        <f t="shared" ref="H145:H149" si="27">D145*G145</f>
        <v>0</v>
      </c>
      <c r="I145" s="7"/>
      <c r="J145" s="7"/>
      <c r="K145" s="7">
        <f t="shared" ref="K145:K149" si="28">E145+G145+I145</f>
        <v>0</v>
      </c>
      <c r="L145" s="7">
        <f t="shared" ref="L145:L149" si="29">D145*K145</f>
        <v>0</v>
      </c>
      <c r="M145" s="5"/>
      <c r="N145" s="1"/>
      <c r="O145" s="1"/>
      <c r="P145" s="1"/>
      <c r="Q145" s="1"/>
      <c r="R145" s="1"/>
      <c r="S145" s="1"/>
      <c r="T145" s="1"/>
      <c r="AR145" s="1"/>
      <c r="AS145" s="1"/>
      <c r="AU145" s="1"/>
    </row>
    <row r="146" spans="1:48" ht="30" customHeight="1">
      <c r="A146" s="5" t="s">
        <v>568</v>
      </c>
      <c r="B146" s="5" t="s">
        <v>560</v>
      </c>
      <c r="C146" s="5" t="s">
        <v>398</v>
      </c>
      <c r="D146" s="6">
        <v>1</v>
      </c>
      <c r="E146" s="7"/>
      <c r="F146" s="7"/>
      <c r="G146" s="7">
        <v>0</v>
      </c>
      <c r="H146" s="7">
        <f t="shared" si="27"/>
        <v>0</v>
      </c>
      <c r="I146" s="7"/>
      <c r="J146" s="7"/>
      <c r="K146" s="7">
        <f t="shared" si="28"/>
        <v>0</v>
      </c>
      <c r="L146" s="7">
        <f t="shared" si="29"/>
        <v>0</v>
      </c>
      <c r="M146" s="5"/>
      <c r="N146" s="1"/>
      <c r="O146" s="1"/>
      <c r="P146" s="1"/>
      <c r="Q146" s="1"/>
      <c r="R146" s="1"/>
      <c r="S146" s="1"/>
      <c r="T146" s="1"/>
      <c r="AR146" s="1"/>
      <c r="AS146" s="1"/>
      <c r="AU146" s="1"/>
    </row>
    <row r="147" spans="1:48" ht="30" customHeight="1">
      <c r="A147" s="5" t="s">
        <v>571</v>
      </c>
      <c r="B147" s="5" t="s">
        <v>649</v>
      </c>
      <c r="C147" s="5" t="s">
        <v>398</v>
      </c>
      <c r="D147" s="6">
        <v>1</v>
      </c>
      <c r="E147" s="7"/>
      <c r="F147" s="7"/>
      <c r="G147" s="7">
        <v>0</v>
      </c>
      <c r="H147" s="7">
        <f t="shared" si="27"/>
        <v>0</v>
      </c>
      <c r="I147" s="7"/>
      <c r="J147" s="7"/>
      <c r="K147" s="7">
        <f t="shared" si="28"/>
        <v>0</v>
      </c>
      <c r="L147" s="7">
        <f t="shared" si="29"/>
        <v>0</v>
      </c>
      <c r="M147" s="5"/>
      <c r="N147" s="1"/>
      <c r="O147" s="1"/>
      <c r="P147" s="1"/>
      <c r="Q147" s="1"/>
      <c r="R147" s="1"/>
      <c r="S147" s="1"/>
      <c r="T147" s="1"/>
      <c r="AR147" s="1"/>
      <c r="AS147" s="1"/>
      <c r="AU147" s="1"/>
    </row>
    <row r="148" spans="1:48" ht="30" customHeight="1">
      <c r="A148" s="6" t="s">
        <v>44</v>
      </c>
      <c r="B148" s="5" t="s">
        <v>627</v>
      </c>
      <c r="C148" s="5" t="s">
        <v>398</v>
      </c>
      <c r="D148" s="6">
        <v>1</v>
      </c>
      <c r="E148" s="7"/>
      <c r="F148" s="7"/>
      <c r="G148" s="7"/>
      <c r="H148" s="7">
        <f t="shared" si="27"/>
        <v>0</v>
      </c>
      <c r="I148" s="7">
        <v>0</v>
      </c>
      <c r="J148" s="7">
        <f>D148*I148</f>
        <v>0</v>
      </c>
      <c r="K148" s="7">
        <f t="shared" si="28"/>
        <v>0</v>
      </c>
      <c r="L148" s="7">
        <f t="shared" si="29"/>
        <v>0</v>
      </c>
      <c r="M148" s="5"/>
      <c r="N148" s="1"/>
      <c r="O148" s="1"/>
      <c r="P148" s="1"/>
      <c r="Q148" s="1"/>
      <c r="R148" s="1"/>
      <c r="S148" s="1"/>
      <c r="T148" s="1"/>
      <c r="AR148" s="1"/>
      <c r="AS148" s="1"/>
      <c r="AU148" s="1"/>
    </row>
    <row r="149" spans="1:48" ht="30" customHeight="1">
      <c r="A149" s="5" t="s">
        <v>341</v>
      </c>
      <c r="B149" s="6" t="s">
        <v>86</v>
      </c>
      <c r="C149" s="5" t="s">
        <v>398</v>
      </c>
      <c r="D149" s="6">
        <v>1</v>
      </c>
      <c r="E149" s="7"/>
      <c r="F149" s="7"/>
      <c r="G149" s="7">
        <v>0</v>
      </c>
      <c r="H149" s="7">
        <f t="shared" si="27"/>
        <v>0</v>
      </c>
      <c r="I149" s="7"/>
      <c r="J149" s="7"/>
      <c r="K149" s="7">
        <f t="shared" si="28"/>
        <v>0</v>
      </c>
      <c r="L149" s="7">
        <f t="shared" si="29"/>
        <v>0</v>
      </c>
      <c r="M149" s="5"/>
      <c r="N149" s="1"/>
      <c r="O149" s="1"/>
      <c r="P149" s="1"/>
      <c r="Q149" s="1"/>
      <c r="R149" s="1"/>
      <c r="S149" s="1"/>
      <c r="T149" s="1"/>
      <c r="AR149" s="1"/>
      <c r="AS149" s="1"/>
      <c r="AU149" s="1"/>
    </row>
    <row r="150" spans="1:48" ht="30" customHeight="1">
      <c r="A150" s="5"/>
      <c r="B150" s="5"/>
      <c r="C150" s="5"/>
      <c r="D150" s="6"/>
      <c r="E150" s="7"/>
      <c r="F150" s="7"/>
      <c r="G150" s="7"/>
      <c r="H150" s="7"/>
      <c r="I150" s="7"/>
      <c r="J150" s="7"/>
      <c r="K150" s="7"/>
      <c r="L150" s="7"/>
      <c r="M150" s="5"/>
      <c r="N150" s="1"/>
      <c r="O150" s="1"/>
      <c r="P150" s="1"/>
      <c r="Q150" s="1"/>
      <c r="R150" s="1"/>
      <c r="S150" s="1"/>
      <c r="T150" s="1"/>
      <c r="AR150" s="1"/>
      <c r="AS150" s="1"/>
      <c r="AU150" s="1"/>
    </row>
    <row r="151" spans="1:48" ht="30" customHeight="1">
      <c r="A151" s="19" t="s">
        <v>79</v>
      </c>
      <c r="B151" s="19"/>
      <c r="C151" s="19"/>
      <c r="D151" s="18"/>
      <c r="E151" s="20"/>
      <c r="F151" s="20">
        <f>SUM(F140:F150)</f>
        <v>0</v>
      </c>
      <c r="G151" s="20"/>
      <c r="H151" s="20">
        <f>H144+H145+H146+H147+H149</f>
        <v>0</v>
      </c>
      <c r="I151" s="20">
        <f>I144+I145+I146+I147+I149</f>
        <v>0</v>
      </c>
      <c r="J151" s="20">
        <f>SUM(J136:J150)</f>
        <v>0</v>
      </c>
      <c r="K151" s="20"/>
      <c r="L151" s="20">
        <f>L144+L145+L146+L147+L148+L149</f>
        <v>0</v>
      </c>
      <c r="M151" s="19"/>
      <c r="N151" s="1"/>
      <c r="O151" s="1"/>
      <c r="P151" s="1"/>
      <c r="Q151" s="1"/>
      <c r="R151" s="1"/>
      <c r="S151" s="1"/>
      <c r="T151" s="1"/>
      <c r="AR151" s="1"/>
      <c r="AS151" s="1"/>
      <c r="AU151" s="1"/>
    </row>
    <row r="152" spans="1:48" ht="30" customHeight="1">
      <c r="A152" s="5"/>
      <c r="B152" s="5"/>
      <c r="C152" s="5"/>
      <c r="D152" s="6"/>
      <c r="E152" s="7"/>
      <c r="F152" s="7"/>
      <c r="G152" s="7"/>
      <c r="H152" s="7"/>
      <c r="I152" s="7"/>
      <c r="J152" s="7"/>
      <c r="K152" s="7"/>
      <c r="L152" s="7"/>
      <c r="M152" s="5"/>
      <c r="N152" s="1"/>
      <c r="O152" s="1"/>
      <c r="P152" s="1"/>
      <c r="Q152" s="1"/>
      <c r="R152" s="1"/>
      <c r="S152" s="1"/>
      <c r="T152" s="1"/>
      <c r="AR152" s="1"/>
      <c r="AS152" s="1"/>
      <c r="AU152" s="1"/>
    </row>
    <row r="153" spans="1:48" ht="30" customHeight="1">
      <c r="A153" s="5"/>
      <c r="B153" s="5"/>
      <c r="C153" s="5"/>
      <c r="D153" s="6"/>
      <c r="E153" s="7"/>
      <c r="F153" s="7"/>
      <c r="G153" s="7"/>
      <c r="H153" s="7"/>
      <c r="I153" s="7"/>
      <c r="J153" s="7"/>
      <c r="K153" s="7"/>
      <c r="L153" s="7"/>
      <c r="M153" s="5"/>
      <c r="N153" s="1"/>
      <c r="O153" s="1"/>
      <c r="P153" s="1"/>
      <c r="Q153" s="1"/>
      <c r="R153" s="1"/>
      <c r="S153" s="1"/>
      <c r="T153" s="1"/>
      <c r="AR153" s="1"/>
      <c r="AS153" s="1"/>
      <c r="AU153" s="1"/>
    </row>
    <row r="154" spans="1:48" ht="30" customHeight="1">
      <c r="A154" s="5"/>
      <c r="B154" s="5"/>
      <c r="C154" s="5"/>
      <c r="D154" s="6"/>
      <c r="E154" s="7"/>
      <c r="F154" s="7"/>
      <c r="G154" s="7"/>
      <c r="H154" s="7"/>
      <c r="I154" s="7"/>
      <c r="J154" s="7"/>
      <c r="K154" s="7"/>
      <c r="L154" s="7"/>
      <c r="M154" s="5"/>
      <c r="N154" s="1"/>
      <c r="O154" s="1"/>
      <c r="P154" s="1"/>
      <c r="Q154" s="1"/>
      <c r="R154" s="1"/>
      <c r="S154" s="1"/>
      <c r="T154" s="1"/>
      <c r="AR154" s="1"/>
      <c r="AS154" s="1"/>
      <c r="AU154" s="1"/>
    </row>
    <row r="155" spans="1:48" ht="30" customHeight="1">
      <c r="A155" s="5" t="s">
        <v>74</v>
      </c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Q155" s="1" t="s">
        <v>65</v>
      </c>
    </row>
    <row r="156" spans="1:48" ht="30" customHeight="1">
      <c r="A156" s="5" t="s">
        <v>671</v>
      </c>
      <c r="B156" s="5" t="s">
        <v>409</v>
      </c>
      <c r="C156" s="5" t="s">
        <v>398</v>
      </c>
      <c r="D156" s="6">
        <v>1</v>
      </c>
      <c r="E156" s="7">
        <v>0</v>
      </c>
      <c r="F156" s="7">
        <f>TRUNC(E156*D156,0)</f>
        <v>0</v>
      </c>
      <c r="G156" s="7">
        <f>TRUNC(단가대비표!P32,0)</f>
        <v>0</v>
      </c>
      <c r="H156" s="7">
        <f>TRUNC(G156*D156,0)</f>
        <v>0</v>
      </c>
      <c r="I156" s="7">
        <f>TRUNC(단가대비표!V32,0)</f>
        <v>0</v>
      </c>
      <c r="J156" s="7">
        <f>TRUNC(I156*D156,0)</f>
        <v>0</v>
      </c>
      <c r="K156" s="7">
        <f>TRUNC(E156+G156+I156,0)</f>
        <v>0</v>
      </c>
      <c r="L156" s="7">
        <f>TRUNC(F156+H156+J156,0)</f>
        <v>0</v>
      </c>
      <c r="M156" s="5" t="s">
        <v>409</v>
      </c>
      <c r="N156" s="1" t="s">
        <v>495</v>
      </c>
      <c r="O156" s="1" t="s">
        <v>409</v>
      </c>
      <c r="P156" s="1" t="s">
        <v>409</v>
      </c>
      <c r="Q156" s="1" t="s">
        <v>65</v>
      </c>
      <c r="R156" s="1" t="s">
        <v>482</v>
      </c>
      <c r="S156" s="1" t="s">
        <v>482</v>
      </c>
      <c r="T156" s="1" t="s">
        <v>437</v>
      </c>
      <c r="AR156" s="1" t="s">
        <v>409</v>
      </c>
      <c r="AS156" s="1" t="s">
        <v>409</v>
      </c>
      <c r="AU156" s="1" t="s">
        <v>129</v>
      </c>
      <c r="AV156">
        <v>34</v>
      </c>
    </row>
    <row r="157" spans="1:48" ht="30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</row>
    <row r="158" spans="1:48" ht="30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</row>
    <row r="159" spans="1:48" ht="30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</row>
    <row r="160" spans="1:48" ht="30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</row>
    <row r="161" spans="1:14" ht="30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</row>
    <row r="162" spans="1:14" ht="30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</row>
    <row r="163" spans="1:14" ht="30" customHeight="1">
      <c r="A163" s="21" t="s">
        <v>79</v>
      </c>
      <c r="B163" s="21"/>
      <c r="C163" s="21"/>
      <c r="D163" s="21"/>
      <c r="E163" s="21"/>
      <c r="F163" s="22">
        <f>SUM(F156:F162)</f>
        <v>0</v>
      </c>
      <c r="G163" s="21"/>
      <c r="H163" s="22">
        <f>SUM(H156:H162)</f>
        <v>0</v>
      </c>
      <c r="I163" s="21"/>
      <c r="J163" s="22">
        <f>SUM(J156:J162)</f>
        <v>0</v>
      </c>
      <c r="K163" s="21"/>
      <c r="L163" s="22">
        <f>SUM(L156:L162)</f>
        <v>0</v>
      </c>
      <c r="M163" s="21"/>
      <c r="N163" t="s">
        <v>212</v>
      </c>
    </row>
  </sheetData>
  <mergeCells count="45">
    <mergeCell ref="AR2:AR3"/>
    <mergeCell ref="AS2:AS3"/>
    <mergeCell ref="AT2:AT3"/>
    <mergeCell ref="AU2:AU3"/>
    <mergeCell ref="AV2:AV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</mergeCells>
  <phoneticPr fontId="10" type="noConversion"/>
  <pageMargins left="0.78694444894790649" right="0" top="0.43000000715255737" bottom="0.39347222447395325" header="0" footer="0"/>
  <pageSetup paperSize="9" scale="65" fitToHeight="0" orientation="landscape"/>
  <rowBreaks count="2" manualBreakCount="2">
    <brk id="118" max="1048575" man="1"/>
    <brk id="163" max="1048575" man="1"/>
  </rowBreaks>
  <ignoredErrors>
    <ignoredError sqref="H144 L14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N23"/>
  <sheetViews>
    <sheetView topLeftCell="B1" zoomScaleNormal="100" zoomScaleSheetLayoutView="75" workbookViewId="0">
      <selection activeCell="E6" sqref="E6"/>
    </sheetView>
  </sheetViews>
  <sheetFormatPr defaultColWidth="9" defaultRowHeight="16.5"/>
  <cols>
    <col min="1" max="1" width="11.625" hidden="1" customWidth="1"/>
    <col min="2" max="3" width="30.625" customWidth="1"/>
    <col min="4" max="4" width="4.625" customWidth="1"/>
    <col min="5" max="8" width="13.625" customWidth="1"/>
    <col min="9" max="9" width="8.625" customWidth="1"/>
    <col min="10" max="10" width="12.625" customWidth="1"/>
    <col min="11" max="14" width="2.625" hidden="1" customWidth="1"/>
  </cols>
  <sheetData>
    <row r="1" spans="1:14" ht="30" customHeight="1">
      <c r="A1" s="43" t="s">
        <v>566</v>
      </c>
      <c r="B1" s="43"/>
      <c r="C1" s="43"/>
      <c r="D1" s="43"/>
      <c r="E1" s="43"/>
      <c r="F1" s="43"/>
      <c r="G1" s="43"/>
      <c r="H1" s="43"/>
      <c r="I1" s="43"/>
      <c r="J1" s="43"/>
    </row>
    <row r="2" spans="1:14" ht="30" customHeight="1">
      <c r="A2" s="31" t="s">
        <v>594</v>
      </c>
      <c r="B2" s="31"/>
      <c r="C2" s="31"/>
      <c r="D2" s="31"/>
      <c r="E2" s="31"/>
      <c r="F2" s="31"/>
      <c r="G2" s="31"/>
      <c r="H2" s="31"/>
      <c r="I2" s="31"/>
      <c r="J2" s="31"/>
    </row>
    <row r="3" spans="1:14" ht="30" customHeight="1">
      <c r="A3" s="2" t="s">
        <v>244</v>
      </c>
      <c r="B3" s="2" t="s">
        <v>573</v>
      </c>
      <c r="C3" s="2" t="s">
        <v>666</v>
      </c>
      <c r="D3" s="2" t="s">
        <v>396</v>
      </c>
      <c r="E3" s="2" t="s">
        <v>256</v>
      </c>
      <c r="F3" s="2" t="s">
        <v>70</v>
      </c>
      <c r="G3" s="2" t="s">
        <v>295</v>
      </c>
      <c r="H3" s="2" t="s">
        <v>16</v>
      </c>
      <c r="I3" s="2" t="s">
        <v>37</v>
      </c>
      <c r="J3" s="2" t="s">
        <v>672</v>
      </c>
      <c r="K3" s="1" t="s">
        <v>13</v>
      </c>
      <c r="L3" s="1" t="s">
        <v>434</v>
      </c>
      <c r="M3" s="1" t="s">
        <v>277</v>
      </c>
      <c r="N3" s="1" t="s">
        <v>249</v>
      </c>
    </row>
    <row r="4" spans="1:14" ht="30" customHeight="1">
      <c r="A4" s="5" t="s">
        <v>189</v>
      </c>
      <c r="B4" s="5" t="s">
        <v>327</v>
      </c>
      <c r="C4" s="5" t="s">
        <v>465</v>
      </c>
      <c r="D4" s="5" t="s">
        <v>479</v>
      </c>
      <c r="E4" s="10">
        <f>일위대가!F6</f>
        <v>0</v>
      </c>
      <c r="F4" s="10">
        <f>일위대가!H6</f>
        <v>4635</v>
      </c>
      <c r="G4" s="10">
        <f>일위대가!J6</f>
        <v>0</v>
      </c>
      <c r="H4" s="10">
        <f t="shared" ref="H4:H23" si="0">E4+F4+G4</f>
        <v>4635</v>
      </c>
      <c r="I4" s="5" t="s">
        <v>286</v>
      </c>
      <c r="J4" s="5" t="s">
        <v>409</v>
      </c>
      <c r="K4" s="1" t="s">
        <v>409</v>
      </c>
      <c r="L4" s="1" t="s">
        <v>409</v>
      </c>
      <c r="M4" s="1" t="s">
        <v>409</v>
      </c>
      <c r="N4" s="1" t="s">
        <v>409</v>
      </c>
    </row>
    <row r="5" spans="1:14" ht="30" customHeight="1">
      <c r="A5" s="5" t="s">
        <v>176</v>
      </c>
      <c r="B5" s="5" t="s">
        <v>329</v>
      </c>
      <c r="C5" s="5" t="s">
        <v>409</v>
      </c>
      <c r="D5" s="5" t="s">
        <v>479</v>
      </c>
      <c r="E5" s="10">
        <f>일위대가!F10</f>
        <v>0</v>
      </c>
      <c r="F5" s="10">
        <f>일위대가!H10</f>
        <v>3310</v>
      </c>
      <c r="G5" s="10">
        <f>일위대가!J10</f>
        <v>0</v>
      </c>
      <c r="H5" s="10">
        <f t="shared" si="0"/>
        <v>3310</v>
      </c>
      <c r="I5" s="5" t="s">
        <v>545</v>
      </c>
      <c r="J5" s="5" t="s">
        <v>409</v>
      </c>
      <c r="K5" s="1" t="s">
        <v>409</v>
      </c>
      <c r="L5" s="1" t="s">
        <v>409</v>
      </c>
      <c r="M5" s="1" t="s">
        <v>63</v>
      </c>
      <c r="N5" s="1" t="s">
        <v>409</v>
      </c>
    </row>
    <row r="6" spans="1:14" ht="30" customHeight="1">
      <c r="A6" s="5" t="s">
        <v>174</v>
      </c>
      <c r="B6" s="5" t="s">
        <v>362</v>
      </c>
      <c r="C6" s="5" t="s">
        <v>604</v>
      </c>
      <c r="D6" s="5" t="s">
        <v>479</v>
      </c>
      <c r="E6" s="10">
        <f>일위대가!F19</f>
        <v>77333</v>
      </c>
      <c r="F6" s="10">
        <f>일위대가!H19</f>
        <v>13783</v>
      </c>
      <c r="G6" s="10">
        <f>일위대가!J19</f>
        <v>0</v>
      </c>
      <c r="H6" s="10">
        <f t="shared" si="0"/>
        <v>91116</v>
      </c>
      <c r="I6" s="5" t="s">
        <v>290</v>
      </c>
      <c r="J6" s="5" t="s">
        <v>409</v>
      </c>
      <c r="K6" s="1" t="s">
        <v>409</v>
      </c>
      <c r="L6" s="1" t="s">
        <v>409</v>
      </c>
      <c r="M6" s="1" t="s">
        <v>409</v>
      </c>
      <c r="N6" s="1" t="s">
        <v>409</v>
      </c>
    </row>
    <row r="7" spans="1:14" ht="30" customHeight="1">
      <c r="A7" s="5" t="s">
        <v>178</v>
      </c>
      <c r="B7" s="5" t="s">
        <v>241</v>
      </c>
      <c r="C7" s="5" t="s">
        <v>604</v>
      </c>
      <c r="D7" s="5" t="s">
        <v>479</v>
      </c>
      <c r="E7" s="10">
        <f>일위대가!F27</f>
        <v>63734</v>
      </c>
      <c r="F7" s="10">
        <f>일위대가!H27</f>
        <v>13783</v>
      </c>
      <c r="G7" s="10">
        <f>일위대가!J27</f>
        <v>0</v>
      </c>
      <c r="H7" s="10">
        <f t="shared" si="0"/>
        <v>77517</v>
      </c>
      <c r="I7" s="5" t="s">
        <v>285</v>
      </c>
      <c r="J7" s="5" t="s">
        <v>409</v>
      </c>
      <c r="K7" s="1" t="s">
        <v>409</v>
      </c>
      <c r="L7" s="1" t="s">
        <v>409</v>
      </c>
      <c r="M7" s="1" t="s">
        <v>409</v>
      </c>
      <c r="N7" s="1" t="s">
        <v>409</v>
      </c>
    </row>
    <row r="8" spans="1:14" ht="30" customHeight="1">
      <c r="A8" s="5" t="s">
        <v>198</v>
      </c>
      <c r="B8" s="5" t="s">
        <v>91</v>
      </c>
      <c r="C8" s="5" t="s">
        <v>587</v>
      </c>
      <c r="D8" s="5" t="s">
        <v>463</v>
      </c>
      <c r="E8" s="10">
        <f>일위대가!F36</f>
        <v>9538</v>
      </c>
      <c r="F8" s="10">
        <f>일위대가!H36</f>
        <v>6204</v>
      </c>
      <c r="G8" s="10">
        <f>일위대가!J36</f>
        <v>0</v>
      </c>
      <c r="H8" s="10">
        <f t="shared" si="0"/>
        <v>15742</v>
      </c>
      <c r="I8" s="5" t="s">
        <v>333</v>
      </c>
      <c r="J8" s="5" t="s">
        <v>409</v>
      </c>
      <c r="K8" s="1" t="s">
        <v>409</v>
      </c>
      <c r="L8" s="1" t="s">
        <v>409</v>
      </c>
      <c r="M8" s="1" t="s">
        <v>409</v>
      </c>
      <c r="N8" s="1" t="s">
        <v>409</v>
      </c>
    </row>
    <row r="9" spans="1:14" ht="30" customHeight="1">
      <c r="A9" s="5" t="s">
        <v>188</v>
      </c>
      <c r="B9" s="5" t="s">
        <v>525</v>
      </c>
      <c r="C9" s="5" t="s">
        <v>606</v>
      </c>
      <c r="D9" s="5" t="s">
        <v>487</v>
      </c>
      <c r="E9" s="10">
        <f>일위대가!F40</f>
        <v>8900000</v>
      </c>
      <c r="F9" s="10">
        <f>일위대가!H40</f>
        <v>0</v>
      </c>
      <c r="G9" s="10">
        <f>일위대가!J40</f>
        <v>0</v>
      </c>
      <c r="H9" s="10">
        <f t="shared" si="0"/>
        <v>8900000</v>
      </c>
      <c r="I9" s="5" t="s">
        <v>24</v>
      </c>
      <c r="J9" s="5" t="s">
        <v>409</v>
      </c>
      <c r="K9" s="1" t="s">
        <v>409</v>
      </c>
      <c r="L9" s="1" t="s">
        <v>409</v>
      </c>
      <c r="M9" s="1" t="s">
        <v>409</v>
      </c>
      <c r="N9" s="1" t="s">
        <v>409</v>
      </c>
    </row>
    <row r="10" spans="1:14" ht="30" customHeight="1">
      <c r="A10" s="5" t="s">
        <v>184</v>
      </c>
      <c r="B10" s="5" t="s">
        <v>624</v>
      </c>
      <c r="C10" s="5" t="s">
        <v>85</v>
      </c>
      <c r="D10" s="5" t="s">
        <v>479</v>
      </c>
      <c r="E10" s="10">
        <f>일위대가!F45</f>
        <v>789</v>
      </c>
      <c r="F10" s="10">
        <f>일위대가!H45</f>
        <v>29054</v>
      </c>
      <c r="G10" s="10">
        <f>일위대가!J45</f>
        <v>0</v>
      </c>
      <c r="H10" s="10">
        <f t="shared" si="0"/>
        <v>29843</v>
      </c>
      <c r="I10" s="5" t="s">
        <v>524</v>
      </c>
      <c r="J10" s="5" t="s">
        <v>409</v>
      </c>
      <c r="K10" s="1" t="s">
        <v>409</v>
      </c>
      <c r="L10" s="1" t="s">
        <v>409</v>
      </c>
      <c r="M10" s="1" t="s">
        <v>659</v>
      </c>
      <c r="N10" s="1" t="s">
        <v>409</v>
      </c>
    </row>
    <row r="11" spans="1:14" ht="30" customHeight="1">
      <c r="A11" s="5" t="s">
        <v>183</v>
      </c>
      <c r="B11" s="5" t="s">
        <v>618</v>
      </c>
      <c r="C11" s="5" t="s">
        <v>595</v>
      </c>
      <c r="D11" s="5" t="s">
        <v>479</v>
      </c>
      <c r="E11" s="10">
        <f>일위대가!F50</f>
        <v>914</v>
      </c>
      <c r="F11" s="10">
        <f>일위대가!H50</f>
        <v>26211</v>
      </c>
      <c r="G11" s="10">
        <f>일위대가!J50</f>
        <v>0</v>
      </c>
      <c r="H11" s="10">
        <f t="shared" si="0"/>
        <v>27125</v>
      </c>
      <c r="I11" s="5" t="s">
        <v>264</v>
      </c>
      <c r="J11" s="5" t="s">
        <v>409</v>
      </c>
      <c r="K11" s="1" t="s">
        <v>409</v>
      </c>
      <c r="L11" s="1" t="s">
        <v>409</v>
      </c>
      <c r="M11" s="1" t="s">
        <v>217</v>
      </c>
      <c r="N11" s="1" t="s">
        <v>409</v>
      </c>
    </row>
    <row r="12" spans="1:14" ht="30" customHeight="1">
      <c r="A12" s="5" t="s">
        <v>180</v>
      </c>
      <c r="B12" s="5" t="s">
        <v>621</v>
      </c>
      <c r="C12" s="5" t="s">
        <v>77</v>
      </c>
      <c r="D12" s="5" t="s">
        <v>479</v>
      </c>
      <c r="E12" s="10">
        <f>일위대가!F55</f>
        <v>684</v>
      </c>
      <c r="F12" s="10">
        <f>일위대가!H55</f>
        <v>19364</v>
      </c>
      <c r="G12" s="10">
        <f>일위대가!J55</f>
        <v>0</v>
      </c>
      <c r="H12" s="10">
        <f t="shared" si="0"/>
        <v>20048</v>
      </c>
      <c r="I12" s="5" t="s">
        <v>6</v>
      </c>
      <c r="J12" s="5" t="s">
        <v>409</v>
      </c>
      <c r="K12" s="1" t="s">
        <v>409</v>
      </c>
      <c r="L12" s="1" t="s">
        <v>409</v>
      </c>
      <c r="M12" s="1" t="s">
        <v>673</v>
      </c>
      <c r="N12" s="1" t="s">
        <v>409</v>
      </c>
    </row>
    <row r="13" spans="1:14" ht="30" customHeight="1">
      <c r="A13" s="5" t="s">
        <v>194</v>
      </c>
      <c r="B13" s="5" t="s">
        <v>358</v>
      </c>
      <c r="C13" s="5" t="s">
        <v>142</v>
      </c>
      <c r="D13" s="5" t="s">
        <v>479</v>
      </c>
      <c r="E13" s="10">
        <f>일위대가!F60</f>
        <v>1789</v>
      </c>
      <c r="F13" s="10">
        <f>일위대가!H60</f>
        <v>0</v>
      </c>
      <c r="G13" s="10">
        <f>일위대가!J60</f>
        <v>0</v>
      </c>
      <c r="H13" s="10">
        <f t="shared" si="0"/>
        <v>1789</v>
      </c>
      <c r="I13" s="5" t="s">
        <v>259</v>
      </c>
      <c r="J13" s="5" t="s">
        <v>409</v>
      </c>
      <c r="K13" s="1" t="s">
        <v>409</v>
      </c>
      <c r="L13" s="1" t="s">
        <v>409</v>
      </c>
      <c r="M13" s="1" t="s">
        <v>409</v>
      </c>
      <c r="N13" s="1" t="s">
        <v>409</v>
      </c>
    </row>
    <row r="14" spans="1:14" ht="30" customHeight="1">
      <c r="A14" s="5" t="s">
        <v>187</v>
      </c>
      <c r="B14" s="5" t="s">
        <v>625</v>
      </c>
      <c r="C14" s="5" t="s">
        <v>262</v>
      </c>
      <c r="D14" s="5" t="s">
        <v>479</v>
      </c>
      <c r="E14" s="10">
        <f>일위대가!F67</f>
        <v>470</v>
      </c>
      <c r="F14" s="10">
        <f>일위대가!H67</f>
        <v>0</v>
      </c>
      <c r="G14" s="10">
        <f>일위대가!J67</f>
        <v>0</v>
      </c>
      <c r="H14" s="10">
        <f t="shared" si="0"/>
        <v>470</v>
      </c>
      <c r="I14" s="5" t="s">
        <v>255</v>
      </c>
      <c r="J14" s="5" t="s">
        <v>409</v>
      </c>
      <c r="K14" s="1" t="s">
        <v>409</v>
      </c>
      <c r="L14" s="1" t="s">
        <v>409</v>
      </c>
      <c r="M14" s="1" t="s">
        <v>409</v>
      </c>
      <c r="N14" s="1" t="s">
        <v>409</v>
      </c>
    </row>
    <row r="15" spans="1:14" ht="30" customHeight="1">
      <c r="A15" s="5" t="s">
        <v>197</v>
      </c>
      <c r="B15" s="5" t="s">
        <v>598</v>
      </c>
      <c r="C15" s="5" t="s">
        <v>87</v>
      </c>
      <c r="D15" s="5" t="s">
        <v>479</v>
      </c>
      <c r="E15" s="10">
        <f>일위대가!F71</f>
        <v>1167</v>
      </c>
      <c r="F15" s="10">
        <f>일위대가!H71</f>
        <v>0</v>
      </c>
      <c r="G15" s="10">
        <f>일위대가!J71</f>
        <v>0</v>
      </c>
      <c r="H15" s="10">
        <f t="shared" si="0"/>
        <v>1167</v>
      </c>
      <c r="I15" s="5" t="s">
        <v>239</v>
      </c>
      <c r="J15" s="5" t="s">
        <v>409</v>
      </c>
      <c r="K15" s="1" t="s">
        <v>409</v>
      </c>
      <c r="L15" s="1" t="s">
        <v>409</v>
      </c>
      <c r="M15" s="1" t="s">
        <v>409</v>
      </c>
      <c r="N15" s="1" t="s">
        <v>409</v>
      </c>
    </row>
    <row r="16" spans="1:14" ht="30" customHeight="1">
      <c r="A16" s="5" t="s">
        <v>181</v>
      </c>
      <c r="B16" s="5" t="s">
        <v>622</v>
      </c>
      <c r="C16" s="5" t="s">
        <v>287</v>
      </c>
      <c r="D16" s="5" t="s">
        <v>479</v>
      </c>
      <c r="E16" s="10">
        <f>일위대가!F78</f>
        <v>1299</v>
      </c>
      <c r="F16" s="10">
        <f>일위대가!H78</f>
        <v>0</v>
      </c>
      <c r="G16" s="10">
        <f>일위대가!J78</f>
        <v>0</v>
      </c>
      <c r="H16" s="10">
        <f t="shared" si="0"/>
        <v>1299</v>
      </c>
      <c r="I16" s="5" t="s">
        <v>200</v>
      </c>
      <c r="J16" s="5" t="s">
        <v>409</v>
      </c>
      <c r="K16" s="1" t="s">
        <v>409</v>
      </c>
      <c r="L16" s="1" t="s">
        <v>409</v>
      </c>
      <c r="M16" s="1" t="s">
        <v>409</v>
      </c>
      <c r="N16" s="1" t="s">
        <v>409</v>
      </c>
    </row>
    <row r="17" spans="1:14" ht="30" customHeight="1">
      <c r="A17" s="5" t="s">
        <v>182</v>
      </c>
      <c r="B17" s="5" t="s">
        <v>272</v>
      </c>
      <c r="C17" s="5" t="s">
        <v>409</v>
      </c>
      <c r="D17" s="5" t="s">
        <v>479</v>
      </c>
      <c r="E17" s="10">
        <f>일위대가!F83</f>
        <v>0</v>
      </c>
      <c r="F17" s="10">
        <f>일위대가!H83</f>
        <v>5717</v>
      </c>
      <c r="G17" s="10">
        <f>일위대가!J83</f>
        <v>0</v>
      </c>
      <c r="H17" s="10">
        <f t="shared" si="0"/>
        <v>5717</v>
      </c>
      <c r="I17" s="5" t="s">
        <v>211</v>
      </c>
      <c r="J17" s="5" t="s">
        <v>409</v>
      </c>
      <c r="K17" s="1" t="s">
        <v>409</v>
      </c>
      <c r="L17" s="1" t="s">
        <v>409</v>
      </c>
      <c r="M17" s="1" t="s">
        <v>305</v>
      </c>
      <c r="N17" s="1" t="s">
        <v>409</v>
      </c>
    </row>
    <row r="18" spans="1:14" ht="30" customHeight="1">
      <c r="A18" s="5" t="s">
        <v>193</v>
      </c>
      <c r="B18" s="5" t="s">
        <v>647</v>
      </c>
      <c r="C18" s="5" t="s">
        <v>409</v>
      </c>
      <c r="D18" s="5" t="s">
        <v>479</v>
      </c>
      <c r="E18" s="10">
        <f>일위대가!F89</f>
        <v>0</v>
      </c>
      <c r="F18" s="10">
        <f>일위대가!H89</f>
        <v>6370</v>
      </c>
      <c r="G18" s="10">
        <f>일위대가!J89</f>
        <v>127</v>
      </c>
      <c r="H18" s="10">
        <f t="shared" si="0"/>
        <v>6497</v>
      </c>
      <c r="I18" s="5" t="s">
        <v>236</v>
      </c>
      <c r="J18" s="5" t="s">
        <v>409</v>
      </c>
      <c r="K18" s="1" t="s">
        <v>409</v>
      </c>
      <c r="L18" s="1" t="s">
        <v>409</v>
      </c>
      <c r="M18" s="1" t="s">
        <v>629</v>
      </c>
      <c r="N18" s="1" t="s">
        <v>409</v>
      </c>
    </row>
    <row r="19" spans="1:14" ht="30" customHeight="1">
      <c r="A19" s="5" t="s">
        <v>196</v>
      </c>
      <c r="B19" s="5" t="s">
        <v>551</v>
      </c>
      <c r="C19" s="5" t="s">
        <v>330</v>
      </c>
      <c r="D19" s="5" t="s">
        <v>479</v>
      </c>
      <c r="E19" s="10">
        <f>일위대가!F95</f>
        <v>417</v>
      </c>
      <c r="F19" s="10">
        <f>일위대가!H95</f>
        <v>10432</v>
      </c>
      <c r="G19" s="10">
        <f>일위대가!J95</f>
        <v>0</v>
      </c>
      <c r="H19" s="10">
        <f t="shared" si="0"/>
        <v>10849</v>
      </c>
      <c r="I19" s="5" t="s">
        <v>69</v>
      </c>
      <c r="J19" s="5" t="s">
        <v>409</v>
      </c>
      <c r="K19" s="1" t="s">
        <v>409</v>
      </c>
      <c r="L19" s="1" t="s">
        <v>409</v>
      </c>
      <c r="M19" s="1" t="s">
        <v>564</v>
      </c>
      <c r="N19" s="1" t="s">
        <v>409</v>
      </c>
    </row>
    <row r="20" spans="1:14" ht="30" customHeight="1">
      <c r="A20" s="5" t="s">
        <v>173</v>
      </c>
      <c r="B20" s="5" t="s">
        <v>668</v>
      </c>
      <c r="C20" s="5" t="s">
        <v>554</v>
      </c>
      <c r="D20" s="5" t="s">
        <v>479</v>
      </c>
      <c r="E20" s="10">
        <f>일위대가!F101</f>
        <v>372</v>
      </c>
      <c r="F20" s="10">
        <f>일위대가!H101</f>
        <v>18622</v>
      </c>
      <c r="G20" s="10">
        <f>일위대가!J101</f>
        <v>0</v>
      </c>
      <c r="H20" s="10">
        <f t="shared" si="0"/>
        <v>18994</v>
      </c>
      <c r="I20" s="5" t="s">
        <v>296</v>
      </c>
      <c r="J20" s="5" t="s">
        <v>409</v>
      </c>
      <c r="K20" s="1" t="s">
        <v>409</v>
      </c>
      <c r="L20" s="1" t="s">
        <v>409</v>
      </c>
      <c r="M20" s="1" t="s">
        <v>659</v>
      </c>
      <c r="N20" s="1" t="s">
        <v>409</v>
      </c>
    </row>
    <row r="21" spans="1:14" ht="30" customHeight="1">
      <c r="A21" s="5" t="s">
        <v>186</v>
      </c>
      <c r="B21" s="5" t="s">
        <v>551</v>
      </c>
      <c r="C21" s="5" t="s">
        <v>563</v>
      </c>
      <c r="D21" s="5" t="s">
        <v>479</v>
      </c>
      <c r="E21" s="10">
        <f>일위대가!F107</f>
        <v>781</v>
      </c>
      <c r="F21" s="10">
        <f>일위대가!H107</f>
        <v>19531</v>
      </c>
      <c r="G21" s="10">
        <f>일위대가!J107</f>
        <v>0</v>
      </c>
      <c r="H21" s="10">
        <f t="shared" si="0"/>
        <v>20312</v>
      </c>
      <c r="I21" s="5" t="s">
        <v>534</v>
      </c>
      <c r="J21" s="5" t="s">
        <v>409</v>
      </c>
      <c r="K21" s="1" t="s">
        <v>409</v>
      </c>
      <c r="L21" s="1" t="s">
        <v>409</v>
      </c>
      <c r="M21" s="1" t="s">
        <v>564</v>
      </c>
      <c r="N21" s="1" t="s">
        <v>409</v>
      </c>
    </row>
    <row r="22" spans="1:14" ht="30" customHeight="1">
      <c r="A22" s="5" t="s">
        <v>185</v>
      </c>
      <c r="B22" s="5" t="s">
        <v>307</v>
      </c>
      <c r="C22" s="5" t="s">
        <v>209</v>
      </c>
      <c r="D22" s="5" t="s">
        <v>479</v>
      </c>
      <c r="E22" s="10">
        <f>일위대가!F115</f>
        <v>133</v>
      </c>
      <c r="F22" s="10">
        <f>일위대가!H115</f>
        <v>6680</v>
      </c>
      <c r="G22" s="10">
        <f>일위대가!J115</f>
        <v>0</v>
      </c>
      <c r="H22" s="10">
        <f t="shared" si="0"/>
        <v>6813</v>
      </c>
      <c r="I22" s="5" t="s">
        <v>156</v>
      </c>
      <c r="J22" s="5" t="s">
        <v>409</v>
      </c>
      <c r="K22" s="1" t="s">
        <v>409</v>
      </c>
      <c r="L22" s="1" t="s">
        <v>409</v>
      </c>
      <c r="M22" s="1" t="s">
        <v>636</v>
      </c>
      <c r="N22" s="1" t="s">
        <v>409</v>
      </c>
    </row>
    <row r="23" spans="1:14" ht="30" customHeight="1">
      <c r="A23" s="5" t="s">
        <v>175</v>
      </c>
      <c r="B23" s="5" t="s">
        <v>664</v>
      </c>
      <c r="C23" s="5" t="s">
        <v>657</v>
      </c>
      <c r="D23" s="5" t="s">
        <v>479</v>
      </c>
      <c r="E23" s="10">
        <f>일위대가!F121</f>
        <v>267</v>
      </c>
      <c r="F23" s="10">
        <f>일위대가!H121</f>
        <v>8932</v>
      </c>
      <c r="G23" s="10">
        <f>일위대가!J121</f>
        <v>0</v>
      </c>
      <c r="H23" s="10">
        <f t="shared" si="0"/>
        <v>9199</v>
      </c>
      <c r="I23" s="5" t="s">
        <v>248</v>
      </c>
      <c r="J23" s="5" t="s">
        <v>409</v>
      </c>
      <c r="K23" s="1" t="s">
        <v>409</v>
      </c>
      <c r="L23" s="1" t="s">
        <v>409</v>
      </c>
      <c r="M23" s="1" t="s">
        <v>673</v>
      </c>
      <c r="N23" s="1" t="s">
        <v>409</v>
      </c>
    </row>
  </sheetData>
  <mergeCells count="2">
    <mergeCell ref="A1:J1"/>
    <mergeCell ref="A2:J2"/>
  </mergeCells>
  <phoneticPr fontId="10" type="noConversion"/>
  <pageMargins left="0.78694444894790649" right="0" top="0.39347222447395325" bottom="0.39347222447395325" header="0" footer="0"/>
  <pageSetup paperSize="9" scale="89" fitToHeight="0" orientation="landscape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M121"/>
  <sheetViews>
    <sheetView topLeftCell="A13" zoomScaleNormal="100" zoomScaleSheetLayoutView="75" workbookViewId="0">
      <selection activeCell="D26" sqref="D26"/>
    </sheetView>
  </sheetViews>
  <sheetFormatPr defaultColWidth="9" defaultRowHeight="16.5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35" width="2.625" hidden="1" customWidth="1"/>
    <col min="36" max="36" width="1.625" hidden="1" customWidth="1"/>
    <col min="37" max="37" width="24.625" hidden="1" customWidth="1"/>
    <col min="38" max="39" width="2.625" hidden="1" customWidth="1"/>
  </cols>
  <sheetData>
    <row r="1" spans="1:39" ht="30" customHeight="1">
      <c r="A1" s="31" t="s">
        <v>594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39" ht="30" customHeight="1">
      <c r="A2" s="40" t="s">
        <v>573</v>
      </c>
      <c r="B2" s="40" t="s">
        <v>666</v>
      </c>
      <c r="C2" s="40" t="s">
        <v>396</v>
      </c>
      <c r="D2" s="40" t="s">
        <v>394</v>
      </c>
      <c r="E2" s="40" t="s">
        <v>230</v>
      </c>
      <c r="F2" s="40"/>
      <c r="G2" s="40" t="s">
        <v>207</v>
      </c>
      <c r="H2" s="40"/>
      <c r="I2" s="40" t="s">
        <v>312</v>
      </c>
      <c r="J2" s="40"/>
      <c r="K2" s="40" t="s">
        <v>669</v>
      </c>
      <c r="L2" s="40"/>
      <c r="M2" s="40" t="s">
        <v>235</v>
      </c>
      <c r="N2" s="42" t="s">
        <v>243</v>
      </c>
      <c r="O2" s="42" t="s">
        <v>281</v>
      </c>
      <c r="P2" s="42" t="s">
        <v>462</v>
      </c>
      <c r="Q2" s="42" t="s">
        <v>445</v>
      </c>
      <c r="R2" s="42" t="s">
        <v>418</v>
      </c>
      <c r="S2" s="42" t="s">
        <v>199</v>
      </c>
      <c r="T2" s="42" t="s">
        <v>153</v>
      </c>
      <c r="U2" s="42" t="s">
        <v>403</v>
      </c>
      <c r="V2" s="42" t="s">
        <v>214</v>
      </c>
      <c r="W2" s="42" t="s">
        <v>269</v>
      </c>
      <c r="X2" s="42" t="s">
        <v>38</v>
      </c>
      <c r="Y2" s="42" t="s">
        <v>240</v>
      </c>
      <c r="Z2" s="42" t="s">
        <v>227</v>
      </c>
      <c r="AA2" s="42" t="s">
        <v>539</v>
      </c>
      <c r="AB2" s="42" t="s">
        <v>276</v>
      </c>
      <c r="AC2" s="42" t="s">
        <v>268</v>
      </c>
      <c r="AD2" s="42" t="s">
        <v>150</v>
      </c>
      <c r="AE2" s="42" t="s">
        <v>278</v>
      </c>
      <c r="AF2" s="42" t="s">
        <v>460</v>
      </c>
      <c r="AG2" s="42" t="s">
        <v>291</v>
      </c>
      <c r="AH2" s="42" t="s">
        <v>247</v>
      </c>
      <c r="AI2" s="42" t="s">
        <v>521</v>
      </c>
      <c r="AJ2" s="42" t="s">
        <v>271</v>
      </c>
      <c r="AK2" s="42" t="s">
        <v>28</v>
      </c>
      <c r="AL2" s="1" t="s">
        <v>249</v>
      </c>
      <c r="AM2" s="1" t="s">
        <v>454</v>
      </c>
    </row>
    <row r="3" spans="1:39" ht="30" customHeight="1">
      <c r="A3" s="40"/>
      <c r="B3" s="40"/>
      <c r="C3" s="40"/>
      <c r="D3" s="40"/>
      <c r="E3" s="2" t="s">
        <v>20</v>
      </c>
      <c r="F3" s="2" t="s">
        <v>149</v>
      </c>
      <c r="G3" s="2" t="s">
        <v>20</v>
      </c>
      <c r="H3" s="2" t="s">
        <v>149</v>
      </c>
      <c r="I3" s="2" t="s">
        <v>20</v>
      </c>
      <c r="J3" s="2" t="s">
        <v>149</v>
      </c>
      <c r="K3" s="2" t="s">
        <v>20</v>
      </c>
      <c r="L3" s="2" t="s">
        <v>149</v>
      </c>
      <c r="M3" s="40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</row>
    <row r="4" spans="1:39" ht="30" customHeight="1">
      <c r="A4" s="44" t="s">
        <v>191</v>
      </c>
      <c r="B4" s="44"/>
      <c r="C4" s="44"/>
      <c r="D4" s="44"/>
      <c r="E4" s="45"/>
      <c r="F4" s="46"/>
      <c r="G4" s="45"/>
      <c r="H4" s="46"/>
      <c r="I4" s="45"/>
      <c r="J4" s="46"/>
      <c r="K4" s="45"/>
      <c r="L4" s="46"/>
      <c r="M4" s="44"/>
      <c r="N4" s="1" t="s">
        <v>189</v>
      </c>
    </row>
    <row r="5" spans="1:39" ht="30" customHeight="1">
      <c r="A5" s="5" t="s">
        <v>289</v>
      </c>
      <c r="B5" s="5" t="s">
        <v>353</v>
      </c>
      <c r="C5" s="5" t="s">
        <v>400</v>
      </c>
      <c r="D5" s="6">
        <v>2.8000000000000004E-2</v>
      </c>
      <c r="E5" s="9">
        <f>단가대비표!O24</f>
        <v>0</v>
      </c>
      <c r="F5" s="10">
        <f>TRUNC(E5*D5,1)</f>
        <v>0</v>
      </c>
      <c r="G5" s="9">
        <f>단가대비표!P24</f>
        <v>165545</v>
      </c>
      <c r="H5" s="10">
        <f>TRUNC(G5*D5,1)</f>
        <v>4635.2</v>
      </c>
      <c r="I5" s="9">
        <f>단가대비표!V24</f>
        <v>0</v>
      </c>
      <c r="J5" s="10">
        <f>TRUNC(I5*D5,1)</f>
        <v>0</v>
      </c>
      <c r="K5" s="9">
        <f>TRUNC(E5+G5+I5,1)</f>
        <v>165545</v>
      </c>
      <c r="L5" s="10">
        <f>TRUNC(F5+H5+J5,1)</f>
        <v>4635.2</v>
      </c>
      <c r="M5" s="5" t="s">
        <v>409</v>
      </c>
      <c r="N5" s="1" t="s">
        <v>189</v>
      </c>
      <c r="O5" s="1" t="s">
        <v>510</v>
      </c>
      <c r="P5" s="1" t="s">
        <v>482</v>
      </c>
      <c r="Q5" s="1" t="s">
        <v>482</v>
      </c>
      <c r="R5" s="1" t="s">
        <v>437</v>
      </c>
      <c r="AJ5" s="1" t="s">
        <v>409</v>
      </c>
      <c r="AK5" s="1" t="s">
        <v>123</v>
      </c>
      <c r="AL5" s="1" t="s">
        <v>409</v>
      </c>
      <c r="AM5" s="1" t="s">
        <v>409</v>
      </c>
    </row>
    <row r="6" spans="1:39" ht="30" customHeight="1">
      <c r="A6" s="5" t="s">
        <v>99</v>
      </c>
      <c r="B6" s="5" t="s">
        <v>409</v>
      </c>
      <c r="C6" s="5" t="s">
        <v>409</v>
      </c>
      <c r="D6" s="6"/>
      <c r="E6" s="9"/>
      <c r="F6" s="10">
        <f>TRUNC(SUMIF(N5:N5,N4,F5:F5),0)</f>
        <v>0</v>
      </c>
      <c r="G6" s="9"/>
      <c r="H6" s="10">
        <f>TRUNC(SUMIF(N5:N5,N4,H5:H5),0)</f>
        <v>4635</v>
      </c>
      <c r="I6" s="9"/>
      <c r="J6" s="10">
        <f>TRUNC(SUMIF(N5:N5,N4,J5:J5),0)</f>
        <v>0</v>
      </c>
      <c r="K6" s="9"/>
      <c r="L6" s="10">
        <f>F6+H6+J6</f>
        <v>4635</v>
      </c>
      <c r="M6" s="5" t="s">
        <v>409</v>
      </c>
      <c r="N6" s="1" t="s">
        <v>212</v>
      </c>
      <c r="O6" s="1" t="s">
        <v>212</v>
      </c>
      <c r="P6" s="1" t="s">
        <v>409</v>
      </c>
      <c r="Q6" s="1" t="s">
        <v>409</v>
      </c>
      <c r="R6" s="1" t="s">
        <v>409</v>
      </c>
      <c r="AJ6" s="1" t="s">
        <v>409</v>
      </c>
      <c r="AK6" s="1" t="s">
        <v>409</v>
      </c>
      <c r="AL6" s="1" t="s">
        <v>409</v>
      </c>
      <c r="AM6" s="1" t="s">
        <v>409</v>
      </c>
    </row>
    <row r="7" spans="1:39" ht="30" customHeight="1">
      <c r="A7" s="6"/>
      <c r="B7" s="6"/>
      <c r="C7" s="6"/>
      <c r="D7" s="6"/>
      <c r="E7" s="9"/>
      <c r="F7" s="10"/>
      <c r="G7" s="9"/>
      <c r="H7" s="10"/>
      <c r="I7" s="9"/>
      <c r="J7" s="10"/>
      <c r="K7" s="9"/>
      <c r="L7" s="10"/>
      <c r="M7" s="6"/>
    </row>
    <row r="8" spans="1:39" ht="30" customHeight="1">
      <c r="A8" s="44" t="s">
        <v>2</v>
      </c>
      <c r="B8" s="44"/>
      <c r="C8" s="44"/>
      <c r="D8" s="44"/>
      <c r="E8" s="45"/>
      <c r="F8" s="46"/>
      <c r="G8" s="45"/>
      <c r="H8" s="46"/>
      <c r="I8" s="45"/>
      <c r="J8" s="46"/>
      <c r="K8" s="45"/>
      <c r="L8" s="46"/>
      <c r="M8" s="44"/>
      <c r="N8" s="1" t="s">
        <v>176</v>
      </c>
    </row>
    <row r="9" spans="1:39" ht="30" customHeight="1">
      <c r="A9" s="5" t="s">
        <v>289</v>
      </c>
      <c r="B9" s="5" t="s">
        <v>353</v>
      </c>
      <c r="C9" s="5" t="s">
        <v>400</v>
      </c>
      <c r="D9" s="6">
        <v>0.02</v>
      </c>
      <c r="E9" s="9">
        <f>단가대비표!O24</f>
        <v>0</v>
      </c>
      <c r="F9" s="10">
        <f>TRUNC(E9*D9,1)</f>
        <v>0</v>
      </c>
      <c r="G9" s="9">
        <f>단가대비표!P24</f>
        <v>165545</v>
      </c>
      <c r="H9" s="10">
        <f>TRUNC(G9*D9,1)</f>
        <v>3310.9</v>
      </c>
      <c r="I9" s="9">
        <f>단가대비표!V24</f>
        <v>0</v>
      </c>
      <c r="J9" s="10">
        <f>TRUNC(I9*D9,1)</f>
        <v>0</v>
      </c>
      <c r="K9" s="9">
        <f>TRUNC(E9+G9+I9,1)</f>
        <v>165545</v>
      </c>
      <c r="L9" s="10">
        <f>TRUNC(F9+H9+J9,1)</f>
        <v>3310.9</v>
      </c>
      <c r="M9" s="5" t="s">
        <v>409</v>
      </c>
      <c r="N9" s="1" t="s">
        <v>176</v>
      </c>
      <c r="O9" s="1" t="s">
        <v>510</v>
      </c>
      <c r="P9" s="1" t="s">
        <v>482</v>
      </c>
      <c r="Q9" s="1" t="s">
        <v>482</v>
      </c>
      <c r="R9" s="1" t="s">
        <v>437</v>
      </c>
      <c r="AJ9" s="1" t="s">
        <v>409</v>
      </c>
      <c r="AK9" s="1" t="s">
        <v>117</v>
      </c>
      <c r="AL9" s="1" t="s">
        <v>409</v>
      </c>
      <c r="AM9" s="1" t="s">
        <v>409</v>
      </c>
    </row>
    <row r="10" spans="1:39" ht="30" customHeight="1">
      <c r="A10" s="5" t="s">
        <v>99</v>
      </c>
      <c r="B10" s="5" t="s">
        <v>409</v>
      </c>
      <c r="C10" s="5" t="s">
        <v>409</v>
      </c>
      <c r="D10" s="6"/>
      <c r="E10" s="9"/>
      <c r="F10" s="10">
        <f>TRUNC(SUMIF(N9:N9,N8,F9:F9),0)</f>
        <v>0</v>
      </c>
      <c r="G10" s="9"/>
      <c r="H10" s="10">
        <f>TRUNC(SUMIF(N9:N9,N8,H9:H9),0)</f>
        <v>3310</v>
      </c>
      <c r="I10" s="9"/>
      <c r="J10" s="10">
        <f>TRUNC(SUMIF(N9:N9,N8,J9:J9),0)</f>
        <v>0</v>
      </c>
      <c r="K10" s="9"/>
      <c r="L10" s="10">
        <f>F10+H10+J10</f>
        <v>3310</v>
      </c>
      <c r="M10" s="5" t="s">
        <v>409</v>
      </c>
      <c r="N10" s="1" t="s">
        <v>212</v>
      </c>
      <c r="O10" s="1" t="s">
        <v>212</v>
      </c>
      <c r="P10" s="1" t="s">
        <v>409</v>
      </c>
      <c r="Q10" s="1" t="s">
        <v>409</v>
      </c>
      <c r="R10" s="1" t="s">
        <v>409</v>
      </c>
      <c r="AJ10" s="1" t="s">
        <v>409</v>
      </c>
      <c r="AK10" s="1" t="s">
        <v>409</v>
      </c>
      <c r="AL10" s="1" t="s">
        <v>409</v>
      </c>
      <c r="AM10" s="1" t="s">
        <v>409</v>
      </c>
    </row>
    <row r="11" spans="1:39" ht="30" customHeight="1">
      <c r="A11" s="6"/>
      <c r="B11" s="6"/>
      <c r="C11" s="6"/>
      <c r="D11" s="6"/>
      <c r="E11" s="9"/>
      <c r="F11" s="10"/>
      <c r="G11" s="9"/>
      <c r="H11" s="10"/>
      <c r="I11" s="9"/>
      <c r="J11" s="10"/>
      <c r="K11" s="9"/>
      <c r="L11" s="10"/>
      <c r="M11" s="6"/>
    </row>
    <row r="12" spans="1:39" ht="30" customHeight="1">
      <c r="A12" s="44" t="s">
        <v>132</v>
      </c>
      <c r="B12" s="44"/>
      <c r="C12" s="44"/>
      <c r="D12" s="44"/>
      <c r="E12" s="45"/>
      <c r="F12" s="46"/>
      <c r="G12" s="45"/>
      <c r="H12" s="46"/>
      <c r="I12" s="45"/>
      <c r="J12" s="46"/>
      <c r="K12" s="45"/>
      <c r="L12" s="46"/>
      <c r="M12" s="44"/>
      <c r="N12" s="1" t="s">
        <v>174</v>
      </c>
    </row>
    <row r="13" spans="1:39" ht="30" customHeight="1">
      <c r="A13" s="5" t="s">
        <v>179</v>
      </c>
      <c r="B13" s="5" t="s">
        <v>145</v>
      </c>
      <c r="C13" s="5" t="s">
        <v>479</v>
      </c>
      <c r="D13" s="6">
        <v>1.03</v>
      </c>
      <c r="E13" s="9">
        <f>단가대비표!O9</f>
        <v>67500</v>
      </c>
      <c r="F13" s="10">
        <f t="shared" ref="F13:F18" si="0">TRUNC(E13*D13,1)</f>
        <v>69525</v>
      </c>
      <c r="G13" s="9">
        <f>단가대비표!P9</f>
        <v>0</v>
      </c>
      <c r="H13" s="10">
        <f t="shared" ref="H13:H18" si="1">TRUNC(G13*D13,1)</f>
        <v>0</v>
      </c>
      <c r="I13" s="9">
        <f>단가대비표!V9</f>
        <v>0</v>
      </c>
      <c r="J13" s="10">
        <f t="shared" ref="J13:J18" si="2">TRUNC(I13*D13,1)</f>
        <v>0</v>
      </c>
      <c r="K13" s="9">
        <f t="shared" ref="K13:L18" si="3">TRUNC(E13+G13+I13,1)</f>
        <v>67500</v>
      </c>
      <c r="L13" s="10">
        <f t="shared" si="3"/>
        <v>69525</v>
      </c>
      <c r="M13" s="5" t="s">
        <v>409</v>
      </c>
      <c r="N13" s="1" t="s">
        <v>174</v>
      </c>
      <c r="O13" s="1" t="s">
        <v>500</v>
      </c>
      <c r="P13" s="1" t="s">
        <v>482</v>
      </c>
      <c r="Q13" s="1" t="s">
        <v>482</v>
      </c>
      <c r="R13" s="1" t="s">
        <v>437</v>
      </c>
      <c r="AJ13" s="1" t="s">
        <v>409</v>
      </c>
      <c r="AK13" s="1" t="s">
        <v>104</v>
      </c>
      <c r="AL13" s="1" t="s">
        <v>409</v>
      </c>
      <c r="AM13" s="1" t="s">
        <v>409</v>
      </c>
    </row>
    <row r="14" spans="1:39" ht="30" customHeight="1">
      <c r="A14" s="5" t="s">
        <v>88</v>
      </c>
      <c r="B14" s="5" t="s">
        <v>222</v>
      </c>
      <c r="C14" s="5" t="s">
        <v>463</v>
      </c>
      <c r="D14" s="6">
        <v>0.55000000000000004</v>
      </c>
      <c r="E14" s="9">
        <f>단가대비표!O10</f>
        <v>1560</v>
      </c>
      <c r="F14" s="10">
        <f t="shared" si="0"/>
        <v>858</v>
      </c>
      <c r="G14" s="9">
        <f>단가대비표!P10</f>
        <v>0</v>
      </c>
      <c r="H14" s="10">
        <f t="shared" si="1"/>
        <v>0</v>
      </c>
      <c r="I14" s="9">
        <f>단가대비표!V10</f>
        <v>0</v>
      </c>
      <c r="J14" s="10">
        <f t="shared" si="2"/>
        <v>0</v>
      </c>
      <c r="K14" s="9">
        <f t="shared" si="3"/>
        <v>1560</v>
      </c>
      <c r="L14" s="10">
        <f t="shared" si="3"/>
        <v>858</v>
      </c>
      <c r="M14" s="5" t="s">
        <v>409</v>
      </c>
      <c r="N14" s="1" t="s">
        <v>174</v>
      </c>
      <c r="O14" s="1" t="s">
        <v>511</v>
      </c>
      <c r="P14" s="1" t="s">
        <v>482</v>
      </c>
      <c r="Q14" s="1" t="s">
        <v>482</v>
      </c>
      <c r="R14" s="1" t="s">
        <v>437</v>
      </c>
      <c r="AJ14" s="1" t="s">
        <v>409</v>
      </c>
      <c r="AK14" s="1" t="s">
        <v>106</v>
      </c>
      <c r="AL14" s="1" t="s">
        <v>409</v>
      </c>
      <c r="AM14" s="1" t="s">
        <v>409</v>
      </c>
    </row>
    <row r="15" spans="1:39" ht="30" customHeight="1">
      <c r="A15" s="5" t="s">
        <v>331</v>
      </c>
      <c r="B15" s="5" t="s">
        <v>350</v>
      </c>
      <c r="C15" s="5" t="s">
        <v>463</v>
      </c>
      <c r="D15" s="6">
        <v>1.1000000000000001</v>
      </c>
      <c r="E15" s="9">
        <f>단가대비표!O6</f>
        <v>2500</v>
      </c>
      <c r="F15" s="10">
        <f t="shared" si="0"/>
        <v>2750</v>
      </c>
      <c r="G15" s="9">
        <f>단가대비표!P6</f>
        <v>0</v>
      </c>
      <c r="H15" s="10">
        <f t="shared" si="1"/>
        <v>0</v>
      </c>
      <c r="I15" s="9">
        <f>단가대비표!V6</f>
        <v>0</v>
      </c>
      <c r="J15" s="10">
        <f t="shared" si="2"/>
        <v>0</v>
      </c>
      <c r="K15" s="9">
        <f t="shared" si="3"/>
        <v>2500</v>
      </c>
      <c r="L15" s="10">
        <f t="shared" si="3"/>
        <v>2750</v>
      </c>
      <c r="M15" s="5" t="s">
        <v>409</v>
      </c>
      <c r="N15" s="1" t="s">
        <v>174</v>
      </c>
      <c r="O15" s="1" t="s">
        <v>503</v>
      </c>
      <c r="P15" s="1" t="s">
        <v>482</v>
      </c>
      <c r="Q15" s="1" t="s">
        <v>482</v>
      </c>
      <c r="R15" s="1" t="s">
        <v>437</v>
      </c>
      <c r="AJ15" s="1" t="s">
        <v>409</v>
      </c>
      <c r="AK15" s="1" t="s">
        <v>112</v>
      </c>
      <c r="AL15" s="1" t="s">
        <v>409</v>
      </c>
      <c r="AM15" s="1" t="s">
        <v>409</v>
      </c>
    </row>
    <row r="16" spans="1:39" ht="30" customHeight="1">
      <c r="A16" s="5" t="s">
        <v>536</v>
      </c>
      <c r="B16" s="5" t="s">
        <v>532</v>
      </c>
      <c r="C16" s="5" t="s">
        <v>440</v>
      </c>
      <c r="D16" s="6">
        <v>0.4</v>
      </c>
      <c r="E16" s="9">
        <f>단가대비표!O5</f>
        <v>10500</v>
      </c>
      <c r="F16" s="10">
        <f t="shared" si="0"/>
        <v>4200</v>
      </c>
      <c r="G16" s="9">
        <f>단가대비표!P5</f>
        <v>0</v>
      </c>
      <c r="H16" s="10">
        <f t="shared" si="1"/>
        <v>0</v>
      </c>
      <c r="I16" s="9">
        <f>단가대비표!V5</f>
        <v>0</v>
      </c>
      <c r="J16" s="10">
        <f t="shared" si="2"/>
        <v>0</v>
      </c>
      <c r="K16" s="9">
        <f t="shared" si="3"/>
        <v>10500</v>
      </c>
      <c r="L16" s="10">
        <f t="shared" si="3"/>
        <v>4200</v>
      </c>
      <c r="M16" s="5" t="s">
        <v>409</v>
      </c>
      <c r="N16" s="1" t="s">
        <v>174</v>
      </c>
      <c r="O16" s="1" t="s">
        <v>502</v>
      </c>
      <c r="P16" s="1" t="s">
        <v>482</v>
      </c>
      <c r="Q16" s="1" t="s">
        <v>482</v>
      </c>
      <c r="R16" s="1" t="s">
        <v>437</v>
      </c>
      <c r="AJ16" s="1" t="s">
        <v>409</v>
      </c>
      <c r="AK16" s="1" t="s">
        <v>387</v>
      </c>
      <c r="AL16" s="1" t="s">
        <v>409</v>
      </c>
      <c r="AM16" s="1" t="s">
        <v>409</v>
      </c>
    </row>
    <row r="17" spans="1:39" ht="30" customHeight="1">
      <c r="A17" s="5" t="s">
        <v>417</v>
      </c>
      <c r="B17" s="5" t="s">
        <v>353</v>
      </c>
      <c r="C17" s="5" t="s">
        <v>400</v>
      </c>
      <c r="D17" s="6">
        <v>4.2999999999999997E-2</v>
      </c>
      <c r="E17" s="9">
        <f>단가대비표!O26</f>
        <v>0</v>
      </c>
      <c r="F17" s="10">
        <f t="shared" si="0"/>
        <v>0</v>
      </c>
      <c r="G17" s="9">
        <f>단가대비표!P26</f>
        <v>243538</v>
      </c>
      <c r="H17" s="10">
        <f t="shared" si="1"/>
        <v>10472.1</v>
      </c>
      <c r="I17" s="9">
        <f>단가대비표!V26</f>
        <v>0</v>
      </c>
      <c r="J17" s="10">
        <f t="shared" si="2"/>
        <v>0</v>
      </c>
      <c r="K17" s="9">
        <f t="shared" si="3"/>
        <v>243538</v>
      </c>
      <c r="L17" s="10">
        <f t="shared" si="3"/>
        <v>10472.1</v>
      </c>
      <c r="M17" s="5" t="s">
        <v>409</v>
      </c>
      <c r="N17" s="1" t="s">
        <v>174</v>
      </c>
      <c r="O17" s="1" t="s">
        <v>515</v>
      </c>
      <c r="P17" s="1" t="s">
        <v>482</v>
      </c>
      <c r="Q17" s="1" t="s">
        <v>482</v>
      </c>
      <c r="R17" s="1" t="s">
        <v>437</v>
      </c>
      <c r="AJ17" s="1" t="s">
        <v>409</v>
      </c>
      <c r="AK17" s="1" t="s">
        <v>389</v>
      </c>
      <c r="AL17" s="1" t="s">
        <v>409</v>
      </c>
      <c r="AM17" s="1" t="s">
        <v>409</v>
      </c>
    </row>
    <row r="18" spans="1:39" ht="30" customHeight="1">
      <c r="A18" s="5" t="s">
        <v>289</v>
      </c>
      <c r="B18" s="5" t="s">
        <v>353</v>
      </c>
      <c r="C18" s="5" t="s">
        <v>400</v>
      </c>
      <c r="D18" s="6">
        <v>0.02</v>
      </c>
      <c r="E18" s="9">
        <f>단가대비표!O24</f>
        <v>0</v>
      </c>
      <c r="F18" s="10">
        <f t="shared" si="0"/>
        <v>0</v>
      </c>
      <c r="G18" s="9">
        <f>단가대비표!P24</f>
        <v>165545</v>
      </c>
      <c r="H18" s="10">
        <f t="shared" si="1"/>
        <v>3310.9</v>
      </c>
      <c r="I18" s="9">
        <f>단가대비표!V24</f>
        <v>0</v>
      </c>
      <c r="J18" s="10">
        <f t="shared" si="2"/>
        <v>0</v>
      </c>
      <c r="K18" s="9">
        <f t="shared" si="3"/>
        <v>165545</v>
      </c>
      <c r="L18" s="10">
        <f t="shared" si="3"/>
        <v>3310.9</v>
      </c>
      <c r="M18" s="5" t="s">
        <v>409</v>
      </c>
      <c r="N18" s="1" t="s">
        <v>174</v>
      </c>
      <c r="O18" s="1" t="s">
        <v>510</v>
      </c>
      <c r="P18" s="1" t="s">
        <v>482</v>
      </c>
      <c r="Q18" s="1" t="s">
        <v>482</v>
      </c>
      <c r="R18" s="1" t="s">
        <v>437</v>
      </c>
      <c r="AJ18" s="1" t="s">
        <v>409</v>
      </c>
      <c r="AK18" s="1" t="s">
        <v>122</v>
      </c>
      <c r="AL18" s="1" t="s">
        <v>409</v>
      </c>
      <c r="AM18" s="1" t="s">
        <v>409</v>
      </c>
    </row>
    <row r="19" spans="1:39" ht="30" customHeight="1">
      <c r="A19" s="5" t="s">
        <v>99</v>
      </c>
      <c r="B19" s="5" t="s">
        <v>409</v>
      </c>
      <c r="C19" s="5" t="s">
        <v>409</v>
      </c>
      <c r="D19" s="6"/>
      <c r="E19" s="9"/>
      <c r="F19" s="10">
        <f>TRUNC(SUMIF(N13:N18,N12,F13:F18),0)</f>
        <v>77333</v>
      </c>
      <c r="G19" s="9"/>
      <c r="H19" s="10">
        <f>TRUNC(SUMIF(N13:N18,N12,H13:H18),0)</f>
        <v>13783</v>
      </c>
      <c r="I19" s="9"/>
      <c r="J19" s="10">
        <f>TRUNC(SUMIF(N13:N18,N12,J13:J18),0)</f>
        <v>0</v>
      </c>
      <c r="K19" s="9"/>
      <c r="L19" s="10">
        <f>F19+H19+J19</f>
        <v>91116</v>
      </c>
      <c r="M19" s="5" t="s">
        <v>409</v>
      </c>
      <c r="N19" s="1" t="s">
        <v>212</v>
      </c>
      <c r="O19" s="1" t="s">
        <v>212</v>
      </c>
      <c r="P19" s="1" t="s">
        <v>409</v>
      </c>
      <c r="Q19" s="1" t="s">
        <v>409</v>
      </c>
      <c r="R19" s="1" t="s">
        <v>409</v>
      </c>
      <c r="AJ19" s="1" t="s">
        <v>409</v>
      </c>
      <c r="AK19" s="1" t="s">
        <v>409</v>
      </c>
      <c r="AL19" s="1" t="s">
        <v>409</v>
      </c>
      <c r="AM19" s="1" t="s">
        <v>409</v>
      </c>
    </row>
    <row r="20" spans="1:39" ht="30" customHeight="1">
      <c r="A20" s="6"/>
      <c r="B20" s="6"/>
      <c r="C20" s="6"/>
      <c r="D20" s="6"/>
      <c r="E20" s="9"/>
      <c r="F20" s="10"/>
      <c r="G20" s="9"/>
      <c r="H20" s="10"/>
      <c r="I20" s="9"/>
      <c r="J20" s="10"/>
      <c r="K20" s="9"/>
      <c r="L20" s="10"/>
      <c r="M20" s="6"/>
    </row>
    <row r="21" spans="1:39" ht="30" customHeight="1">
      <c r="A21" s="44" t="s">
        <v>133</v>
      </c>
      <c r="B21" s="44"/>
      <c r="C21" s="44"/>
      <c r="D21" s="44"/>
      <c r="E21" s="45"/>
      <c r="F21" s="46"/>
      <c r="G21" s="45"/>
      <c r="H21" s="46"/>
      <c r="I21" s="45"/>
      <c r="J21" s="46"/>
      <c r="K21" s="45"/>
      <c r="L21" s="46"/>
      <c r="M21" s="44"/>
      <c r="N21" s="1" t="s">
        <v>178</v>
      </c>
    </row>
    <row r="22" spans="1:39" ht="30" customHeight="1">
      <c r="A22" s="5" t="s">
        <v>195</v>
      </c>
      <c r="B22" s="5" t="s">
        <v>507</v>
      </c>
      <c r="C22" s="5" t="s">
        <v>479</v>
      </c>
      <c r="D22" s="6">
        <v>1.03</v>
      </c>
      <c r="E22" s="9">
        <f>단가대비표!O11</f>
        <v>60000</v>
      </c>
      <c r="F22" s="10">
        <f>TRUNC(E22*D22,1)</f>
        <v>61800</v>
      </c>
      <c r="G22" s="9">
        <f>단가대비표!P11</f>
        <v>0</v>
      </c>
      <c r="H22" s="10">
        <f>TRUNC(G22*D22,1)</f>
        <v>0</v>
      </c>
      <c r="I22" s="9">
        <f>단가대비표!V11</f>
        <v>0</v>
      </c>
      <c r="J22" s="10">
        <f>TRUNC(I22*D22,1)</f>
        <v>0</v>
      </c>
      <c r="K22" s="9">
        <f t="shared" ref="K22:L26" si="4">TRUNC(E22+G22+I22,1)</f>
        <v>60000</v>
      </c>
      <c r="L22" s="10">
        <f t="shared" si="4"/>
        <v>61800</v>
      </c>
      <c r="M22" s="5" t="s">
        <v>409</v>
      </c>
      <c r="N22" s="1" t="s">
        <v>178</v>
      </c>
      <c r="O22" s="1" t="s">
        <v>513</v>
      </c>
      <c r="P22" s="1" t="s">
        <v>482</v>
      </c>
      <c r="Q22" s="1" t="s">
        <v>482</v>
      </c>
      <c r="R22" s="1" t="s">
        <v>437</v>
      </c>
      <c r="AJ22" s="1" t="s">
        <v>409</v>
      </c>
      <c r="AK22" s="1" t="s">
        <v>375</v>
      </c>
      <c r="AL22" s="1" t="s">
        <v>409</v>
      </c>
      <c r="AM22" s="1" t="s">
        <v>409</v>
      </c>
    </row>
    <row r="23" spans="1:39" ht="30" customHeight="1">
      <c r="A23" s="5" t="s">
        <v>88</v>
      </c>
      <c r="B23" s="5" t="s">
        <v>222</v>
      </c>
      <c r="C23" s="5" t="s">
        <v>463</v>
      </c>
      <c r="D23" s="6">
        <v>0.55000000000000004</v>
      </c>
      <c r="E23" s="9">
        <f>단가대비표!O10</f>
        <v>1560</v>
      </c>
      <c r="F23" s="10">
        <f>TRUNC(E23*D23,1)</f>
        <v>858</v>
      </c>
      <c r="G23" s="9">
        <f>단가대비표!P10</f>
        <v>0</v>
      </c>
      <c r="H23" s="10">
        <f>TRUNC(G23*D23,1)</f>
        <v>0</v>
      </c>
      <c r="I23" s="9">
        <f>단가대비표!V10</f>
        <v>0</v>
      </c>
      <c r="J23" s="10">
        <f>TRUNC(I23*D23,1)</f>
        <v>0</v>
      </c>
      <c r="K23" s="9">
        <f t="shared" si="4"/>
        <v>1560</v>
      </c>
      <c r="L23" s="10">
        <f t="shared" si="4"/>
        <v>858</v>
      </c>
      <c r="M23" s="5" t="s">
        <v>409</v>
      </c>
      <c r="N23" s="1" t="s">
        <v>178</v>
      </c>
      <c r="O23" s="1" t="s">
        <v>511</v>
      </c>
      <c r="P23" s="1" t="s">
        <v>482</v>
      </c>
      <c r="Q23" s="1" t="s">
        <v>482</v>
      </c>
      <c r="R23" s="1" t="s">
        <v>437</v>
      </c>
      <c r="AJ23" s="1" t="s">
        <v>409</v>
      </c>
      <c r="AK23" s="1" t="s">
        <v>377</v>
      </c>
      <c r="AL23" s="1" t="s">
        <v>409</v>
      </c>
      <c r="AM23" s="1" t="s">
        <v>409</v>
      </c>
    </row>
    <row r="24" spans="1:39" ht="30" customHeight="1">
      <c r="A24" s="5" t="s">
        <v>489</v>
      </c>
      <c r="B24" s="5" t="s">
        <v>409</v>
      </c>
      <c r="C24" s="5" t="s">
        <v>440</v>
      </c>
      <c r="D24" s="6">
        <v>0.4</v>
      </c>
      <c r="E24" s="9">
        <f>단가대비표!O7</f>
        <v>2692</v>
      </c>
      <c r="F24" s="10">
        <f>TRUNC(E24*D24,1)</f>
        <v>1076.8</v>
      </c>
      <c r="G24" s="9">
        <f>단가대비표!P7</f>
        <v>0</v>
      </c>
      <c r="H24" s="10">
        <f>TRUNC(G24*D24,1)</f>
        <v>0</v>
      </c>
      <c r="I24" s="9">
        <f>단가대비표!V7</f>
        <v>0</v>
      </c>
      <c r="J24" s="10">
        <f>TRUNC(I24*D24,1)</f>
        <v>0</v>
      </c>
      <c r="K24" s="9">
        <f t="shared" si="4"/>
        <v>2692</v>
      </c>
      <c r="L24" s="10">
        <f t="shared" si="4"/>
        <v>1076.8</v>
      </c>
      <c r="M24" s="5" t="s">
        <v>409</v>
      </c>
      <c r="N24" s="1" t="s">
        <v>178</v>
      </c>
      <c r="O24" s="1" t="s">
        <v>490</v>
      </c>
      <c r="P24" s="1" t="s">
        <v>482</v>
      </c>
      <c r="Q24" s="1" t="s">
        <v>482</v>
      </c>
      <c r="R24" s="1" t="s">
        <v>437</v>
      </c>
      <c r="AJ24" s="1" t="s">
        <v>409</v>
      </c>
      <c r="AK24" s="1" t="s">
        <v>378</v>
      </c>
      <c r="AL24" s="1" t="s">
        <v>409</v>
      </c>
      <c r="AM24" s="1" t="s">
        <v>409</v>
      </c>
    </row>
    <row r="25" spans="1:39" ht="30" customHeight="1">
      <c r="A25" s="5" t="s">
        <v>417</v>
      </c>
      <c r="B25" s="5" t="s">
        <v>353</v>
      </c>
      <c r="C25" s="5" t="s">
        <v>400</v>
      </c>
      <c r="D25" s="6">
        <v>4.2999999999999997E-2</v>
      </c>
      <c r="E25" s="9">
        <f>단가대비표!O26</f>
        <v>0</v>
      </c>
      <c r="F25" s="10">
        <f>TRUNC(E25*D25,1)</f>
        <v>0</v>
      </c>
      <c r="G25" s="9">
        <f>단가대비표!P26</f>
        <v>243538</v>
      </c>
      <c r="H25" s="10">
        <f>TRUNC(G25*D25,1)</f>
        <v>10472.1</v>
      </c>
      <c r="I25" s="9">
        <f>단가대비표!V26</f>
        <v>0</v>
      </c>
      <c r="J25" s="10">
        <f>TRUNC(I25*D25,1)</f>
        <v>0</v>
      </c>
      <c r="K25" s="9">
        <f t="shared" si="4"/>
        <v>243538</v>
      </c>
      <c r="L25" s="10">
        <f t="shared" si="4"/>
        <v>10472.1</v>
      </c>
      <c r="M25" s="5" t="s">
        <v>409</v>
      </c>
      <c r="N25" s="1" t="s">
        <v>178</v>
      </c>
      <c r="O25" s="1" t="s">
        <v>515</v>
      </c>
      <c r="P25" s="1" t="s">
        <v>482</v>
      </c>
      <c r="Q25" s="1" t="s">
        <v>482</v>
      </c>
      <c r="R25" s="1" t="s">
        <v>437</v>
      </c>
      <c r="AJ25" s="1" t="s">
        <v>409</v>
      </c>
      <c r="AK25" s="1" t="s">
        <v>114</v>
      </c>
      <c r="AL25" s="1" t="s">
        <v>409</v>
      </c>
      <c r="AM25" s="1" t="s">
        <v>409</v>
      </c>
    </row>
    <row r="26" spans="1:39" ht="30" customHeight="1">
      <c r="A26" s="5" t="s">
        <v>289</v>
      </c>
      <c r="B26" s="5" t="s">
        <v>353</v>
      </c>
      <c r="C26" s="5" t="s">
        <v>400</v>
      </c>
      <c r="D26" s="6">
        <v>0.02</v>
      </c>
      <c r="E26" s="9">
        <f>단가대비표!O24</f>
        <v>0</v>
      </c>
      <c r="F26" s="10">
        <f>TRUNC(E26*D26,1)</f>
        <v>0</v>
      </c>
      <c r="G26" s="9">
        <f>단가대비표!P24</f>
        <v>165545</v>
      </c>
      <c r="H26" s="10">
        <f>TRUNC(G26*D26,1)</f>
        <v>3310.9</v>
      </c>
      <c r="I26" s="9">
        <f>단가대비표!V24</f>
        <v>0</v>
      </c>
      <c r="J26" s="10">
        <f>TRUNC(I26*D26,1)</f>
        <v>0</v>
      </c>
      <c r="K26" s="9">
        <f t="shared" si="4"/>
        <v>165545</v>
      </c>
      <c r="L26" s="10">
        <f t="shared" si="4"/>
        <v>3310.9</v>
      </c>
      <c r="M26" s="5" t="s">
        <v>409</v>
      </c>
      <c r="N26" s="1" t="s">
        <v>178</v>
      </c>
      <c r="O26" s="1" t="s">
        <v>510</v>
      </c>
      <c r="P26" s="1" t="s">
        <v>482</v>
      </c>
      <c r="Q26" s="1" t="s">
        <v>482</v>
      </c>
      <c r="R26" s="1" t="s">
        <v>437</v>
      </c>
      <c r="AJ26" s="1" t="s">
        <v>409</v>
      </c>
      <c r="AK26" s="1" t="s">
        <v>388</v>
      </c>
      <c r="AL26" s="1" t="s">
        <v>409</v>
      </c>
      <c r="AM26" s="1" t="s">
        <v>409</v>
      </c>
    </row>
    <row r="27" spans="1:39" ht="30" customHeight="1">
      <c r="A27" s="5" t="s">
        <v>99</v>
      </c>
      <c r="B27" s="5" t="s">
        <v>409</v>
      </c>
      <c r="C27" s="5" t="s">
        <v>409</v>
      </c>
      <c r="D27" s="6"/>
      <c r="E27" s="9"/>
      <c r="F27" s="10">
        <f>TRUNC(SUMIF(N22:N26,N21,F22:F26),0)</f>
        <v>63734</v>
      </c>
      <c r="G27" s="9"/>
      <c r="H27" s="10">
        <f>TRUNC(SUMIF(N22:N26,N21,H22:H26),0)</f>
        <v>13783</v>
      </c>
      <c r="I27" s="9"/>
      <c r="J27" s="10">
        <f>TRUNC(SUMIF(N22:N26,N21,J22:J26),0)</f>
        <v>0</v>
      </c>
      <c r="K27" s="9"/>
      <c r="L27" s="10">
        <f>F27+H27+J27</f>
        <v>77517</v>
      </c>
      <c r="M27" s="5" t="s">
        <v>409</v>
      </c>
      <c r="N27" s="1" t="s">
        <v>212</v>
      </c>
      <c r="O27" s="1" t="s">
        <v>212</v>
      </c>
      <c r="P27" s="1" t="s">
        <v>409</v>
      </c>
      <c r="Q27" s="1" t="s">
        <v>409</v>
      </c>
      <c r="R27" s="1" t="s">
        <v>409</v>
      </c>
      <c r="AJ27" s="1" t="s">
        <v>409</v>
      </c>
      <c r="AK27" s="1" t="s">
        <v>409</v>
      </c>
      <c r="AL27" s="1" t="s">
        <v>409</v>
      </c>
      <c r="AM27" s="1" t="s">
        <v>409</v>
      </c>
    </row>
    <row r="28" spans="1:39" ht="30" customHeight="1">
      <c r="A28" s="6"/>
      <c r="B28" s="6"/>
      <c r="C28" s="6"/>
      <c r="D28" s="6"/>
      <c r="E28" s="9"/>
      <c r="F28" s="10"/>
      <c r="G28" s="9"/>
      <c r="H28" s="10"/>
      <c r="I28" s="9"/>
      <c r="J28" s="10"/>
      <c r="K28" s="9"/>
      <c r="L28" s="10"/>
      <c r="M28" s="6"/>
    </row>
    <row r="29" spans="1:39" ht="30" customHeight="1">
      <c r="A29" s="44" t="s">
        <v>134</v>
      </c>
      <c r="B29" s="44"/>
      <c r="C29" s="44"/>
      <c r="D29" s="44"/>
      <c r="E29" s="45"/>
      <c r="F29" s="46"/>
      <c r="G29" s="45"/>
      <c r="H29" s="46"/>
      <c r="I29" s="45"/>
      <c r="J29" s="46"/>
      <c r="K29" s="45"/>
      <c r="L29" s="46"/>
      <c r="M29" s="44"/>
      <c r="N29" s="1" t="s">
        <v>198</v>
      </c>
    </row>
    <row r="30" spans="1:39" ht="30" customHeight="1">
      <c r="A30" s="5" t="s">
        <v>179</v>
      </c>
      <c r="B30" s="5" t="s">
        <v>145</v>
      </c>
      <c r="C30" s="5" t="s">
        <v>479</v>
      </c>
      <c r="D30" s="6">
        <v>0.10299999999999999</v>
      </c>
      <c r="E30" s="9">
        <f>단가대비표!O9</f>
        <v>67500</v>
      </c>
      <c r="F30" s="10">
        <f t="shared" ref="F30:F35" si="5">TRUNC(E30*D30,1)</f>
        <v>6952.5</v>
      </c>
      <c r="G30" s="9">
        <f>단가대비표!P9</f>
        <v>0</v>
      </c>
      <c r="H30" s="10">
        <f t="shared" ref="H30:H35" si="6">TRUNC(G30*D30,1)</f>
        <v>0</v>
      </c>
      <c r="I30" s="9">
        <f>단가대비표!V9</f>
        <v>0</v>
      </c>
      <c r="J30" s="10">
        <f t="shared" ref="J30:J35" si="7">TRUNC(I30*D30,1)</f>
        <v>0</v>
      </c>
      <c r="K30" s="9">
        <f t="shared" ref="K30:L35" si="8">TRUNC(E30+G30+I30,1)</f>
        <v>67500</v>
      </c>
      <c r="L30" s="10">
        <f t="shared" si="8"/>
        <v>6952.5</v>
      </c>
      <c r="M30" s="5" t="s">
        <v>409</v>
      </c>
      <c r="N30" s="1" t="s">
        <v>198</v>
      </c>
      <c r="O30" s="1" t="s">
        <v>500</v>
      </c>
      <c r="P30" s="1" t="s">
        <v>482</v>
      </c>
      <c r="Q30" s="1" t="s">
        <v>482</v>
      </c>
      <c r="R30" s="1" t="s">
        <v>437</v>
      </c>
      <c r="AJ30" s="1" t="s">
        <v>409</v>
      </c>
      <c r="AK30" s="1" t="s">
        <v>113</v>
      </c>
      <c r="AL30" s="1" t="s">
        <v>409</v>
      </c>
      <c r="AM30" s="1" t="s">
        <v>409</v>
      </c>
    </row>
    <row r="31" spans="1:39" ht="30" customHeight="1">
      <c r="A31" s="5" t="s">
        <v>88</v>
      </c>
      <c r="B31" s="5" t="s">
        <v>222</v>
      </c>
      <c r="C31" s="5" t="s">
        <v>463</v>
      </c>
      <c r="D31" s="6">
        <v>0.01</v>
      </c>
      <c r="E31" s="9">
        <f>단가대비표!O10</f>
        <v>1560</v>
      </c>
      <c r="F31" s="10">
        <f t="shared" si="5"/>
        <v>15.6</v>
      </c>
      <c r="G31" s="9">
        <f>단가대비표!P10</f>
        <v>0</v>
      </c>
      <c r="H31" s="10">
        <f t="shared" si="6"/>
        <v>0</v>
      </c>
      <c r="I31" s="9">
        <f>단가대비표!V10</f>
        <v>0</v>
      </c>
      <c r="J31" s="10">
        <f t="shared" si="7"/>
        <v>0</v>
      </c>
      <c r="K31" s="9">
        <f t="shared" si="8"/>
        <v>1560</v>
      </c>
      <c r="L31" s="10">
        <f t="shared" si="8"/>
        <v>15.6</v>
      </c>
      <c r="M31" s="5" t="s">
        <v>409</v>
      </c>
      <c r="N31" s="1" t="s">
        <v>198</v>
      </c>
      <c r="O31" s="1" t="s">
        <v>511</v>
      </c>
      <c r="P31" s="1" t="s">
        <v>482</v>
      </c>
      <c r="Q31" s="1" t="s">
        <v>482</v>
      </c>
      <c r="R31" s="1" t="s">
        <v>437</v>
      </c>
      <c r="AJ31" s="1" t="s">
        <v>409</v>
      </c>
      <c r="AK31" s="1" t="s">
        <v>391</v>
      </c>
      <c r="AL31" s="1" t="s">
        <v>409</v>
      </c>
      <c r="AM31" s="1" t="s">
        <v>409</v>
      </c>
    </row>
    <row r="32" spans="1:39" ht="30" customHeight="1">
      <c r="A32" s="5" t="s">
        <v>23</v>
      </c>
      <c r="B32" s="5" t="s">
        <v>409</v>
      </c>
      <c r="C32" s="5" t="s">
        <v>440</v>
      </c>
      <c r="D32" s="6">
        <v>7.0000000000000007E-2</v>
      </c>
      <c r="E32" s="9">
        <f>단가대비표!O12</f>
        <v>11000</v>
      </c>
      <c r="F32" s="10">
        <f t="shared" si="5"/>
        <v>770</v>
      </c>
      <c r="G32" s="9">
        <f>단가대비표!P12</f>
        <v>0</v>
      </c>
      <c r="H32" s="10">
        <f t="shared" si="6"/>
        <v>0</v>
      </c>
      <c r="I32" s="9">
        <f>단가대비표!V12</f>
        <v>0</v>
      </c>
      <c r="J32" s="10">
        <f t="shared" si="7"/>
        <v>0</v>
      </c>
      <c r="K32" s="9">
        <f t="shared" si="8"/>
        <v>11000</v>
      </c>
      <c r="L32" s="10">
        <f t="shared" si="8"/>
        <v>770</v>
      </c>
      <c r="M32" s="5" t="s">
        <v>409</v>
      </c>
      <c r="N32" s="1" t="s">
        <v>198</v>
      </c>
      <c r="O32" s="1" t="s">
        <v>493</v>
      </c>
      <c r="P32" s="1" t="s">
        <v>482</v>
      </c>
      <c r="Q32" s="1" t="s">
        <v>482</v>
      </c>
      <c r="R32" s="1" t="s">
        <v>437</v>
      </c>
      <c r="AJ32" s="1" t="s">
        <v>409</v>
      </c>
      <c r="AK32" s="1" t="s">
        <v>373</v>
      </c>
      <c r="AL32" s="1" t="s">
        <v>409</v>
      </c>
      <c r="AM32" s="1" t="s">
        <v>409</v>
      </c>
    </row>
    <row r="33" spans="1:39" ht="30" customHeight="1">
      <c r="A33" s="5" t="s">
        <v>337</v>
      </c>
      <c r="B33" s="5" t="s">
        <v>350</v>
      </c>
      <c r="C33" s="5" t="s">
        <v>463</v>
      </c>
      <c r="D33" s="6">
        <v>1</v>
      </c>
      <c r="E33" s="9">
        <f>단가대비표!O8</f>
        <v>1800</v>
      </c>
      <c r="F33" s="10">
        <f t="shared" si="5"/>
        <v>1800</v>
      </c>
      <c r="G33" s="9">
        <f>단가대비표!P8</f>
        <v>0</v>
      </c>
      <c r="H33" s="10">
        <f t="shared" si="6"/>
        <v>0</v>
      </c>
      <c r="I33" s="9">
        <f>단가대비표!V8</f>
        <v>0</v>
      </c>
      <c r="J33" s="10">
        <f t="shared" si="7"/>
        <v>0</v>
      </c>
      <c r="K33" s="9">
        <f t="shared" si="8"/>
        <v>1800</v>
      </c>
      <c r="L33" s="10">
        <f t="shared" si="8"/>
        <v>1800</v>
      </c>
      <c r="M33" s="5" t="s">
        <v>409</v>
      </c>
      <c r="N33" s="1" t="s">
        <v>198</v>
      </c>
      <c r="O33" s="1" t="s">
        <v>508</v>
      </c>
      <c r="P33" s="1" t="s">
        <v>482</v>
      </c>
      <c r="Q33" s="1" t="s">
        <v>482</v>
      </c>
      <c r="R33" s="1" t="s">
        <v>437</v>
      </c>
      <c r="AJ33" s="1" t="s">
        <v>409</v>
      </c>
      <c r="AK33" s="1" t="s">
        <v>107</v>
      </c>
      <c r="AL33" s="1" t="s">
        <v>409</v>
      </c>
      <c r="AM33" s="1" t="s">
        <v>409</v>
      </c>
    </row>
    <row r="34" spans="1:39" ht="30" customHeight="1">
      <c r="A34" s="5" t="s">
        <v>417</v>
      </c>
      <c r="B34" s="5" t="s">
        <v>353</v>
      </c>
      <c r="C34" s="5" t="s">
        <v>400</v>
      </c>
      <c r="D34" s="6">
        <v>1.7999999999999999E-2</v>
      </c>
      <c r="E34" s="9">
        <f>단가대비표!O26</f>
        <v>0</v>
      </c>
      <c r="F34" s="10">
        <f t="shared" si="5"/>
        <v>0</v>
      </c>
      <c r="G34" s="9">
        <f>단가대비표!P26</f>
        <v>243538</v>
      </c>
      <c r="H34" s="10">
        <f t="shared" si="6"/>
        <v>4383.6000000000004</v>
      </c>
      <c r="I34" s="9">
        <f>단가대비표!V26</f>
        <v>0</v>
      </c>
      <c r="J34" s="10">
        <f t="shared" si="7"/>
        <v>0</v>
      </c>
      <c r="K34" s="9">
        <f t="shared" si="8"/>
        <v>243538</v>
      </c>
      <c r="L34" s="10">
        <f t="shared" si="8"/>
        <v>4383.6000000000004</v>
      </c>
      <c r="M34" s="5" t="s">
        <v>409</v>
      </c>
      <c r="N34" s="1" t="s">
        <v>198</v>
      </c>
      <c r="O34" s="1" t="s">
        <v>515</v>
      </c>
      <c r="P34" s="1" t="s">
        <v>482</v>
      </c>
      <c r="Q34" s="1" t="s">
        <v>482</v>
      </c>
      <c r="R34" s="1" t="s">
        <v>437</v>
      </c>
      <c r="AJ34" s="1" t="s">
        <v>409</v>
      </c>
      <c r="AK34" s="1" t="s">
        <v>105</v>
      </c>
      <c r="AL34" s="1" t="s">
        <v>409</v>
      </c>
      <c r="AM34" s="1" t="s">
        <v>409</v>
      </c>
    </row>
    <row r="35" spans="1:39" ht="30" customHeight="1">
      <c r="A35" s="5" t="s">
        <v>289</v>
      </c>
      <c r="B35" s="5" t="s">
        <v>353</v>
      </c>
      <c r="C35" s="5" t="s">
        <v>400</v>
      </c>
      <c r="D35" s="6">
        <v>1.0999999999999999E-2</v>
      </c>
      <c r="E35" s="9">
        <f>단가대비표!O24</f>
        <v>0</v>
      </c>
      <c r="F35" s="10">
        <f t="shared" si="5"/>
        <v>0</v>
      </c>
      <c r="G35" s="9">
        <f>단가대비표!P24</f>
        <v>165545</v>
      </c>
      <c r="H35" s="10">
        <f t="shared" si="6"/>
        <v>1820.9</v>
      </c>
      <c r="I35" s="9">
        <f>단가대비표!V24</f>
        <v>0</v>
      </c>
      <c r="J35" s="10">
        <f t="shared" si="7"/>
        <v>0</v>
      </c>
      <c r="K35" s="9">
        <f t="shared" si="8"/>
        <v>165545</v>
      </c>
      <c r="L35" s="10">
        <f t="shared" si="8"/>
        <v>1820.9</v>
      </c>
      <c r="M35" s="5" t="s">
        <v>409</v>
      </c>
      <c r="N35" s="1" t="s">
        <v>198</v>
      </c>
      <c r="O35" s="1" t="s">
        <v>510</v>
      </c>
      <c r="P35" s="1" t="s">
        <v>482</v>
      </c>
      <c r="Q35" s="1" t="s">
        <v>482</v>
      </c>
      <c r="R35" s="1" t="s">
        <v>437</v>
      </c>
      <c r="AJ35" s="1" t="s">
        <v>409</v>
      </c>
      <c r="AK35" s="1" t="s">
        <v>370</v>
      </c>
      <c r="AL35" s="1" t="s">
        <v>409</v>
      </c>
      <c r="AM35" s="1" t="s">
        <v>409</v>
      </c>
    </row>
    <row r="36" spans="1:39" ht="30" customHeight="1">
      <c r="A36" s="5" t="s">
        <v>99</v>
      </c>
      <c r="B36" s="5" t="s">
        <v>409</v>
      </c>
      <c r="C36" s="5" t="s">
        <v>409</v>
      </c>
      <c r="D36" s="6"/>
      <c r="E36" s="9"/>
      <c r="F36" s="10">
        <f>TRUNC(SUMIF(N30:N35,N29,F30:F35),0)</f>
        <v>9538</v>
      </c>
      <c r="G36" s="9"/>
      <c r="H36" s="10">
        <f>TRUNC(SUMIF(N30:N35,N29,H30:H35),0)</f>
        <v>6204</v>
      </c>
      <c r="I36" s="9"/>
      <c r="J36" s="10">
        <f>TRUNC(SUMIF(N30:N35,N29,J30:J35),0)</f>
        <v>0</v>
      </c>
      <c r="K36" s="9"/>
      <c r="L36" s="10">
        <f>F36+H36+J36</f>
        <v>15742</v>
      </c>
      <c r="M36" s="5" t="s">
        <v>409</v>
      </c>
      <c r="N36" s="1" t="s">
        <v>212</v>
      </c>
      <c r="O36" s="1" t="s">
        <v>212</v>
      </c>
      <c r="P36" s="1" t="s">
        <v>409</v>
      </c>
      <c r="Q36" s="1" t="s">
        <v>409</v>
      </c>
      <c r="R36" s="1" t="s">
        <v>409</v>
      </c>
      <c r="AJ36" s="1" t="s">
        <v>409</v>
      </c>
      <c r="AK36" s="1" t="s">
        <v>409</v>
      </c>
      <c r="AL36" s="1" t="s">
        <v>409</v>
      </c>
      <c r="AM36" s="1" t="s">
        <v>409</v>
      </c>
    </row>
    <row r="37" spans="1:39" ht="30" customHeight="1">
      <c r="A37" s="6"/>
      <c r="B37" s="6"/>
      <c r="C37" s="6"/>
      <c r="D37" s="6"/>
      <c r="E37" s="9"/>
      <c r="F37" s="10"/>
      <c r="G37" s="9"/>
      <c r="H37" s="10"/>
      <c r="I37" s="9"/>
      <c r="J37" s="10"/>
      <c r="K37" s="9"/>
      <c r="L37" s="10"/>
      <c r="M37" s="6"/>
    </row>
    <row r="38" spans="1:39" ht="30" customHeight="1">
      <c r="A38" s="44" t="s">
        <v>130</v>
      </c>
      <c r="B38" s="44"/>
      <c r="C38" s="44"/>
      <c r="D38" s="44"/>
      <c r="E38" s="45"/>
      <c r="F38" s="46"/>
      <c r="G38" s="45"/>
      <c r="H38" s="46"/>
      <c r="I38" s="45"/>
      <c r="J38" s="46"/>
      <c r="K38" s="45"/>
      <c r="L38" s="46"/>
      <c r="M38" s="44"/>
      <c r="N38" s="1" t="s">
        <v>188</v>
      </c>
    </row>
    <row r="39" spans="1:39" ht="30" customHeight="1">
      <c r="A39" s="5" t="s">
        <v>355</v>
      </c>
      <c r="B39" s="5" t="s">
        <v>559</v>
      </c>
      <c r="C39" s="5" t="s">
        <v>411</v>
      </c>
      <c r="D39" s="6">
        <v>1</v>
      </c>
      <c r="E39" s="9">
        <f>단가대비표!O13</f>
        <v>8900000</v>
      </c>
      <c r="F39" s="10">
        <f>TRUNC(E39*D39,1)</f>
        <v>8900000</v>
      </c>
      <c r="G39" s="9">
        <f>단가대비표!P13</f>
        <v>0</v>
      </c>
      <c r="H39" s="10">
        <f>TRUNC(G39*D39,1)</f>
        <v>0</v>
      </c>
      <c r="I39" s="9">
        <f>단가대비표!V13</f>
        <v>0</v>
      </c>
      <c r="J39" s="10">
        <f>TRUNC(I39*D39,1)</f>
        <v>0</v>
      </c>
      <c r="K39" s="9">
        <f>TRUNC(E39+G39+I39,1)</f>
        <v>8900000</v>
      </c>
      <c r="L39" s="10">
        <f>TRUNC(F39+H39+J39,1)</f>
        <v>8900000</v>
      </c>
      <c r="M39" s="5" t="s">
        <v>409</v>
      </c>
      <c r="N39" s="1" t="s">
        <v>188</v>
      </c>
      <c r="O39" s="1" t="s">
        <v>504</v>
      </c>
      <c r="P39" s="1" t="s">
        <v>482</v>
      </c>
      <c r="Q39" s="1" t="s">
        <v>482</v>
      </c>
      <c r="R39" s="1" t="s">
        <v>437</v>
      </c>
      <c r="AJ39" s="1" t="s">
        <v>409</v>
      </c>
      <c r="AK39" s="1" t="s">
        <v>121</v>
      </c>
      <c r="AL39" s="1" t="s">
        <v>409</v>
      </c>
      <c r="AM39" s="1" t="s">
        <v>409</v>
      </c>
    </row>
    <row r="40" spans="1:39" ht="30" customHeight="1">
      <c r="A40" s="5" t="s">
        <v>99</v>
      </c>
      <c r="B40" s="5" t="s">
        <v>409</v>
      </c>
      <c r="C40" s="5" t="s">
        <v>409</v>
      </c>
      <c r="D40" s="6"/>
      <c r="E40" s="9"/>
      <c r="F40" s="10">
        <f>TRUNC(SUMIF(N39:N39,N38,F39:F39),0)</f>
        <v>8900000</v>
      </c>
      <c r="G40" s="9"/>
      <c r="H40" s="10">
        <f>TRUNC(SUMIF(N39:N39,N38,H39:H39),0)</f>
        <v>0</v>
      </c>
      <c r="I40" s="9"/>
      <c r="J40" s="10">
        <f>TRUNC(SUMIF(N39:N39,N38,J39:J39),0)</f>
        <v>0</v>
      </c>
      <c r="K40" s="9"/>
      <c r="L40" s="10">
        <f>F40+H40+J40</f>
        <v>8900000</v>
      </c>
      <c r="M40" s="5" t="s">
        <v>409</v>
      </c>
      <c r="N40" s="1" t="s">
        <v>212</v>
      </c>
      <c r="O40" s="1" t="s">
        <v>212</v>
      </c>
      <c r="P40" s="1" t="s">
        <v>409</v>
      </c>
      <c r="Q40" s="1" t="s">
        <v>409</v>
      </c>
      <c r="R40" s="1" t="s">
        <v>409</v>
      </c>
      <c r="AJ40" s="1" t="s">
        <v>409</v>
      </c>
      <c r="AK40" s="1" t="s">
        <v>409</v>
      </c>
      <c r="AL40" s="1" t="s">
        <v>409</v>
      </c>
      <c r="AM40" s="1" t="s">
        <v>409</v>
      </c>
    </row>
    <row r="41" spans="1:39" ht="30" customHeight="1">
      <c r="A41" s="6"/>
      <c r="B41" s="6"/>
      <c r="C41" s="6"/>
      <c r="D41" s="6"/>
      <c r="E41" s="9"/>
      <c r="F41" s="10"/>
      <c r="G41" s="9"/>
      <c r="H41" s="10"/>
      <c r="I41" s="9"/>
      <c r="J41" s="10"/>
      <c r="K41" s="9"/>
      <c r="L41" s="10"/>
      <c r="M41" s="6"/>
    </row>
    <row r="42" spans="1:39" ht="30" customHeight="1">
      <c r="A42" s="44" t="s">
        <v>127</v>
      </c>
      <c r="B42" s="44"/>
      <c r="C42" s="44"/>
      <c r="D42" s="44"/>
      <c r="E42" s="45"/>
      <c r="F42" s="46"/>
      <c r="G42" s="45"/>
      <c r="H42" s="46"/>
      <c r="I42" s="45"/>
      <c r="J42" s="46"/>
      <c r="K42" s="45"/>
      <c r="L42" s="46"/>
      <c r="M42" s="44"/>
      <c r="N42" s="1" t="s">
        <v>184</v>
      </c>
    </row>
    <row r="43" spans="1:39" ht="30" customHeight="1">
      <c r="A43" s="5" t="s">
        <v>551</v>
      </c>
      <c r="B43" s="5" t="s">
        <v>330</v>
      </c>
      <c r="C43" s="5" t="s">
        <v>479</v>
      </c>
      <c r="D43" s="6">
        <v>1</v>
      </c>
      <c r="E43" s="9">
        <f>일위대가목록!E19</f>
        <v>417</v>
      </c>
      <c r="F43" s="10">
        <f>TRUNC(E43*D43,1)</f>
        <v>417</v>
      </c>
      <c r="G43" s="9">
        <f>일위대가목록!F19</f>
        <v>10432</v>
      </c>
      <c r="H43" s="10">
        <f>TRUNC(G43*D43,1)</f>
        <v>10432</v>
      </c>
      <c r="I43" s="9">
        <f>일위대가목록!G19</f>
        <v>0</v>
      </c>
      <c r="J43" s="10">
        <f>TRUNC(I43*D43,1)</f>
        <v>0</v>
      </c>
      <c r="K43" s="9">
        <f>TRUNC(E43+G43+I43,1)</f>
        <v>10849</v>
      </c>
      <c r="L43" s="10">
        <f>TRUNC(F43+H43+J43,1)</f>
        <v>10849</v>
      </c>
      <c r="M43" s="5" t="s">
        <v>69</v>
      </c>
      <c r="N43" s="1" t="s">
        <v>184</v>
      </c>
      <c r="O43" s="1" t="s">
        <v>196</v>
      </c>
      <c r="P43" s="1" t="s">
        <v>437</v>
      </c>
      <c r="Q43" s="1" t="s">
        <v>482</v>
      </c>
      <c r="R43" s="1" t="s">
        <v>482</v>
      </c>
      <c r="AJ43" s="1" t="s">
        <v>409</v>
      </c>
      <c r="AK43" s="1" t="s">
        <v>613</v>
      </c>
      <c r="AL43" s="1" t="s">
        <v>409</v>
      </c>
      <c r="AM43" s="1" t="s">
        <v>409</v>
      </c>
    </row>
    <row r="44" spans="1:39" ht="30" customHeight="1">
      <c r="A44" s="5" t="s">
        <v>668</v>
      </c>
      <c r="B44" s="5" t="s">
        <v>554</v>
      </c>
      <c r="C44" s="5" t="s">
        <v>479</v>
      </c>
      <c r="D44" s="6">
        <v>1</v>
      </c>
      <c r="E44" s="9">
        <f>일위대가목록!E20</f>
        <v>372</v>
      </c>
      <c r="F44" s="10">
        <f>TRUNC(E44*D44,1)</f>
        <v>372</v>
      </c>
      <c r="G44" s="9">
        <f>일위대가목록!F20</f>
        <v>18622</v>
      </c>
      <c r="H44" s="10">
        <f>TRUNC(G44*D44,1)</f>
        <v>18622</v>
      </c>
      <c r="I44" s="9">
        <f>일위대가목록!G20</f>
        <v>0</v>
      </c>
      <c r="J44" s="10">
        <f>TRUNC(I44*D44,1)</f>
        <v>0</v>
      </c>
      <c r="K44" s="9">
        <f>TRUNC(E44+G44+I44,1)</f>
        <v>18994</v>
      </c>
      <c r="L44" s="10">
        <f>TRUNC(F44+H44+J44,1)</f>
        <v>18994</v>
      </c>
      <c r="M44" s="5" t="s">
        <v>296</v>
      </c>
      <c r="N44" s="1" t="s">
        <v>184</v>
      </c>
      <c r="O44" s="1" t="s">
        <v>173</v>
      </c>
      <c r="P44" s="1" t="s">
        <v>437</v>
      </c>
      <c r="Q44" s="1" t="s">
        <v>482</v>
      </c>
      <c r="R44" s="1" t="s">
        <v>482</v>
      </c>
      <c r="AJ44" s="1" t="s">
        <v>409</v>
      </c>
      <c r="AK44" s="1" t="s">
        <v>611</v>
      </c>
      <c r="AL44" s="1" t="s">
        <v>409</v>
      </c>
      <c r="AM44" s="1" t="s">
        <v>409</v>
      </c>
    </row>
    <row r="45" spans="1:39" ht="30" customHeight="1">
      <c r="A45" s="5" t="s">
        <v>99</v>
      </c>
      <c r="B45" s="5" t="s">
        <v>409</v>
      </c>
      <c r="C45" s="5" t="s">
        <v>409</v>
      </c>
      <c r="D45" s="6"/>
      <c r="E45" s="9"/>
      <c r="F45" s="10">
        <f>TRUNC(SUMIF(N43:N44,N42,F43:F44),0)</f>
        <v>789</v>
      </c>
      <c r="G45" s="9"/>
      <c r="H45" s="10">
        <f>TRUNC(SUMIF(N43:N44,N42,H43:H44),0)</f>
        <v>29054</v>
      </c>
      <c r="I45" s="9"/>
      <c r="J45" s="10">
        <f>TRUNC(SUMIF(N43:N44,N42,J43:J44),0)</f>
        <v>0</v>
      </c>
      <c r="K45" s="9"/>
      <c r="L45" s="10">
        <f>F45+H45+J45</f>
        <v>29843</v>
      </c>
      <c r="M45" s="5" t="s">
        <v>409</v>
      </c>
      <c r="N45" s="1" t="s">
        <v>212</v>
      </c>
      <c r="O45" s="1" t="s">
        <v>212</v>
      </c>
      <c r="P45" s="1" t="s">
        <v>409</v>
      </c>
      <c r="Q45" s="1" t="s">
        <v>409</v>
      </c>
      <c r="R45" s="1" t="s">
        <v>409</v>
      </c>
      <c r="AJ45" s="1" t="s">
        <v>409</v>
      </c>
      <c r="AK45" s="1" t="s">
        <v>409</v>
      </c>
      <c r="AL45" s="1" t="s">
        <v>409</v>
      </c>
      <c r="AM45" s="1" t="s">
        <v>409</v>
      </c>
    </row>
    <row r="46" spans="1:39" ht="30" customHeight="1">
      <c r="A46" s="6"/>
      <c r="B46" s="6"/>
      <c r="C46" s="6"/>
      <c r="D46" s="6"/>
      <c r="E46" s="9"/>
      <c r="F46" s="10"/>
      <c r="G46" s="9"/>
      <c r="H46" s="10"/>
      <c r="I46" s="9"/>
      <c r="J46" s="10"/>
      <c r="K46" s="9"/>
      <c r="L46" s="10"/>
      <c r="M46" s="6"/>
    </row>
    <row r="47" spans="1:39" ht="30" customHeight="1">
      <c r="A47" s="44" t="s">
        <v>144</v>
      </c>
      <c r="B47" s="44"/>
      <c r="C47" s="44"/>
      <c r="D47" s="44"/>
      <c r="E47" s="45"/>
      <c r="F47" s="46"/>
      <c r="G47" s="45"/>
      <c r="H47" s="46"/>
      <c r="I47" s="45"/>
      <c r="J47" s="46"/>
      <c r="K47" s="45"/>
      <c r="L47" s="46"/>
      <c r="M47" s="44"/>
      <c r="N47" s="1" t="s">
        <v>183</v>
      </c>
    </row>
    <row r="48" spans="1:39" ht="30" customHeight="1">
      <c r="A48" s="5" t="s">
        <v>551</v>
      </c>
      <c r="B48" s="5" t="s">
        <v>563</v>
      </c>
      <c r="C48" s="5" t="s">
        <v>479</v>
      </c>
      <c r="D48" s="6">
        <v>1</v>
      </c>
      <c r="E48" s="9">
        <f>일위대가목록!E21</f>
        <v>781</v>
      </c>
      <c r="F48" s="10">
        <f>TRUNC(E48*D48,1)</f>
        <v>781</v>
      </c>
      <c r="G48" s="9">
        <f>일위대가목록!F21</f>
        <v>19531</v>
      </c>
      <c r="H48" s="10">
        <f>TRUNC(G48*D48,1)</f>
        <v>19531</v>
      </c>
      <c r="I48" s="9">
        <f>일위대가목록!G21</f>
        <v>0</v>
      </c>
      <c r="J48" s="10">
        <f>TRUNC(I48*D48,1)</f>
        <v>0</v>
      </c>
      <c r="K48" s="9">
        <f>TRUNC(E48+G48+I48,1)</f>
        <v>20312</v>
      </c>
      <c r="L48" s="10">
        <f>TRUNC(F48+H48+J48,1)</f>
        <v>20312</v>
      </c>
      <c r="M48" s="5" t="s">
        <v>534</v>
      </c>
      <c r="N48" s="1" t="s">
        <v>183</v>
      </c>
      <c r="O48" s="1" t="s">
        <v>186</v>
      </c>
      <c r="P48" s="1" t="s">
        <v>437</v>
      </c>
      <c r="Q48" s="1" t="s">
        <v>482</v>
      </c>
      <c r="R48" s="1" t="s">
        <v>482</v>
      </c>
      <c r="AJ48" s="1" t="s">
        <v>409</v>
      </c>
      <c r="AK48" s="1" t="s">
        <v>615</v>
      </c>
      <c r="AL48" s="1" t="s">
        <v>409</v>
      </c>
      <c r="AM48" s="1" t="s">
        <v>409</v>
      </c>
    </row>
    <row r="49" spans="1:39" ht="30" customHeight="1">
      <c r="A49" s="5" t="s">
        <v>307</v>
      </c>
      <c r="B49" s="5" t="s">
        <v>209</v>
      </c>
      <c r="C49" s="5" t="s">
        <v>479</v>
      </c>
      <c r="D49" s="6">
        <v>1</v>
      </c>
      <c r="E49" s="9">
        <f>일위대가목록!E22</f>
        <v>133</v>
      </c>
      <c r="F49" s="10">
        <f>TRUNC(E49*D49,1)</f>
        <v>133</v>
      </c>
      <c r="G49" s="9">
        <f>일위대가목록!F22</f>
        <v>6680</v>
      </c>
      <c r="H49" s="10">
        <f>TRUNC(G49*D49,1)</f>
        <v>6680</v>
      </c>
      <c r="I49" s="9">
        <f>일위대가목록!G22</f>
        <v>0</v>
      </c>
      <c r="J49" s="10">
        <f>TRUNC(I49*D49,1)</f>
        <v>0</v>
      </c>
      <c r="K49" s="9">
        <f>TRUNC(E49+G49+I49,1)</f>
        <v>6813</v>
      </c>
      <c r="L49" s="10">
        <f>TRUNC(F49+H49+J49,1)</f>
        <v>6813</v>
      </c>
      <c r="M49" s="5" t="s">
        <v>156</v>
      </c>
      <c r="N49" s="1" t="s">
        <v>183</v>
      </c>
      <c r="O49" s="1" t="s">
        <v>185</v>
      </c>
      <c r="P49" s="1" t="s">
        <v>437</v>
      </c>
      <c r="Q49" s="1" t="s">
        <v>482</v>
      </c>
      <c r="R49" s="1" t="s">
        <v>482</v>
      </c>
      <c r="AJ49" s="1" t="s">
        <v>409</v>
      </c>
      <c r="AK49" s="1" t="s">
        <v>610</v>
      </c>
      <c r="AL49" s="1" t="s">
        <v>409</v>
      </c>
      <c r="AM49" s="1" t="s">
        <v>409</v>
      </c>
    </row>
    <row r="50" spans="1:39" ht="30" customHeight="1">
      <c r="A50" s="5" t="s">
        <v>99</v>
      </c>
      <c r="B50" s="5" t="s">
        <v>409</v>
      </c>
      <c r="C50" s="5" t="s">
        <v>409</v>
      </c>
      <c r="D50" s="6"/>
      <c r="E50" s="9"/>
      <c r="F50" s="10">
        <f>TRUNC(SUMIF(N48:N49,N47,F48:F49),0)</f>
        <v>914</v>
      </c>
      <c r="G50" s="9"/>
      <c r="H50" s="10">
        <f>TRUNC(SUMIF(N48:N49,N47,H48:H49),0)</f>
        <v>26211</v>
      </c>
      <c r="I50" s="9"/>
      <c r="J50" s="10">
        <f>TRUNC(SUMIF(N48:N49,N47,J48:J49),0)</f>
        <v>0</v>
      </c>
      <c r="K50" s="9"/>
      <c r="L50" s="10">
        <f>F50+H50+J50</f>
        <v>27125</v>
      </c>
      <c r="M50" s="5" t="s">
        <v>409</v>
      </c>
      <c r="N50" s="1" t="s">
        <v>212</v>
      </c>
      <c r="O50" s="1" t="s">
        <v>212</v>
      </c>
      <c r="P50" s="1" t="s">
        <v>409</v>
      </c>
      <c r="Q50" s="1" t="s">
        <v>409</v>
      </c>
      <c r="R50" s="1" t="s">
        <v>409</v>
      </c>
      <c r="AJ50" s="1" t="s">
        <v>409</v>
      </c>
      <c r="AK50" s="1" t="s">
        <v>409</v>
      </c>
      <c r="AL50" s="1" t="s">
        <v>409</v>
      </c>
      <c r="AM50" s="1" t="s">
        <v>409</v>
      </c>
    </row>
    <row r="51" spans="1:39" ht="30" customHeight="1">
      <c r="A51" s="6"/>
      <c r="B51" s="6"/>
      <c r="C51" s="6"/>
      <c r="D51" s="6"/>
      <c r="E51" s="9"/>
      <c r="F51" s="10"/>
      <c r="G51" s="9"/>
      <c r="H51" s="10"/>
      <c r="I51" s="9"/>
      <c r="J51" s="10"/>
      <c r="K51" s="9"/>
      <c r="L51" s="10"/>
      <c r="M51" s="6"/>
    </row>
    <row r="52" spans="1:39" ht="30" customHeight="1">
      <c r="A52" s="44" t="s">
        <v>126</v>
      </c>
      <c r="B52" s="44"/>
      <c r="C52" s="44"/>
      <c r="D52" s="44"/>
      <c r="E52" s="45"/>
      <c r="F52" s="46"/>
      <c r="G52" s="45"/>
      <c r="H52" s="46"/>
      <c r="I52" s="45"/>
      <c r="J52" s="46"/>
      <c r="K52" s="45"/>
      <c r="L52" s="46"/>
      <c r="M52" s="44"/>
      <c r="N52" s="1" t="s">
        <v>180</v>
      </c>
    </row>
    <row r="53" spans="1:39" ht="30" customHeight="1">
      <c r="A53" s="5" t="s">
        <v>551</v>
      </c>
      <c r="B53" s="5" t="s">
        <v>330</v>
      </c>
      <c r="C53" s="5" t="s">
        <v>479</v>
      </c>
      <c r="D53" s="6">
        <v>1</v>
      </c>
      <c r="E53" s="9">
        <f>일위대가목록!E19</f>
        <v>417</v>
      </c>
      <c r="F53" s="10">
        <f>TRUNC(E53*D53,1)</f>
        <v>417</v>
      </c>
      <c r="G53" s="9">
        <f>일위대가목록!F19</f>
        <v>10432</v>
      </c>
      <c r="H53" s="10">
        <f>TRUNC(G53*D53,1)</f>
        <v>10432</v>
      </c>
      <c r="I53" s="9">
        <f>일위대가목록!G19</f>
        <v>0</v>
      </c>
      <c r="J53" s="10">
        <f>TRUNC(I53*D53,1)</f>
        <v>0</v>
      </c>
      <c r="K53" s="9">
        <f>TRUNC(E53+G53+I53,1)</f>
        <v>10849</v>
      </c>
      <c r="L53" s="10">
        <f>TRUNC(F53+H53+J53,1)</f>
        <v>10849</v>
      </c>
      <c r="M53" s="5" t="s">
        <v>69</v>
      </c>
      <c r="N53" s="1" t="s">
        <v>180</v>
      </c>
      <c r="O53" s="1" t="s">
        <v>196</v>
      </c>
      <c r="P53" s="1" t="s">
        <v>437</v>
      </c>
      <c r="Q53" s="1" t="s">
        <v>482</v>
      </c>
      <c r="R53" s="1" t="s">
        <v>482</v>
      </c>
      <c r="AJ53" s="1" t="s">
        <v>409</v>
      </c>
      <c r="AK53" s="1" t="s">
        <v>609</v>
      </c>
      <c r="AL53" s="1" t="s">
        <v>409</v>
      </c>
      <c r="AM53" s="1" t="s">
        <v>409</v>
      </c>
    </row>
    <row r="54" spans="1:39" ht="30" customHeight="1">
      <c r="A54" s="5" t="s">
        <v>664</v>
      </c>
      <c r="B54" s="5" t="s">
        <v>657</v>
      </c>
      <c r="C54" s="5" t="s">
        <v>479</v>
      </c>
      <c r="D54" s="6">
        <v>1</v>
      </c>
      <c r="E54" s="9">
        <f>일위대가목록!E23</f>
        <v>267</v>
      </c>
      <c r="F54" s="10">
        <f>TRUNC(E54*D54,1)</f>
        <v>267</v>
      </c>
      <c r="G54" s="9">
        <f>일위대가목록!F23</f>
        <v>8932</v>
      </c>
      <c r="H54" s="10">
        <f>TRUNC(G54*D54,1)</f>
        <v>8932</v>
      </c>
      <c r="I54" s="9">
        <f>일위대가목록!G23</f>
        <v>0</v>
      </c>
      <c r="J54" s="10">
        <f>TRUNC(I54*D54,1)</f>
        <v>0</v>
      </c>
      <c r="K54" s="9">
        <f>TRUNC(E54+G54+I54,1)</f>
        <v>9199</v>
      </c>
      <c r="L54" s="10">
        <f>TRUNC(F54+H54+J54,1)</f>
        <v>9199</v>
      </c>
      <c r="M54" s="5" t="s">
        <v>248</v>
      </c>
      <c r="N54" s="1" t="s">
        <v>180</v>
      </c>
      <c r="O54" s="1" t="s">
        <v>175</v>
      </c>
      <c r="P54" s="1" t="s">
        <v>437</v>
      </c>
      <c r="Q54" s="1" t="s">
        <v>482</v>
      </c>
      <c r="R54" s="1" t="s">
        <v>482</v>
      </c>
      <c r="AJ54" s="1" t="s">
        <v>409</v>
      </c>
      <c r="AK54" s="1" t="s">
        <v>612</v>
      </c>
      <c r="AL54" s="1" t="s">
        <v>409</v>
      </c>
      <c r="AM54" s="1" t="s">
        <v>409</v>
      </c>
    </row>
    <row r="55" spans="1:39" ht="30" customHeight="1">
      <c r="A55" s="5" t="s">
        <v>99</v>
      </c>
      <c r="B55" s="5" t="s">
        <v>409</v>
      </c>
      <c r="C55" s="5" t="s">
        <v>409</v>
      </c>
      <c r="D55" s="6"/>
      <c r="E55" s="9"/>
      <c r="F55" s="10">
        <f>TRUNC(SUMIF(N53:N54,N52,F53:F54),0)</f>
        <v>684</v>
      </c>
      <c r="G55" s="9"/>
      <c r="H55" s="10">
        <f>TRUNC(SUMIF(N53:N54,N52,H53:H54),0)</f>
        <v>19364</v>
      </c>
      <c r="I55" s="9"/>
      <c r="J55" s="10">
        <f>TRUNC(SUMIF(N53:N54,N52,J53:J54),0)</f>
        <v>0</v>
      </c>
      <c r="K55" s="9"/>
      <c r="L55" s="10">
        <f>F55+H55+J55</f>
        <v>20048</v>
      </c>
      <c r="M55" s="5" t="s">
        <v>409</v>
      </c>
      <c r="N55" s="1" t="s">
        <v>212</v>
      </c>
      <c r="O55" s="1" t="s">
        <v>212</v>
      </c>
      <c r="P55" s="1" t="s">
        <v>409</v>
      </c>
      <c r="Q55" s="1" t="s">
        <v>409</v>
      </c>
      <c r="R55" s="1" t="s">
        <v>409</v>
      </c>
      <c r="AJ55" s="1" t="s">
        <v>409</v>
      </c>
      <c r="AK55" s="1" t="s">
        <v>409</v>
      </c>
      <c r="AL55" s="1" t="s">
        <v>409</v>
      </c>
      <c r="AM55" s="1" t="s">
        <v>409</v>
      </c>
    </row>
    <row r="56" spans="1:39" ht="30" customHeight="1">
      <c r="A56" s="6"/>
      <c r="B56" s="6"/>
      <c r="C56" s="6"/>
      <c r="D56" s="6"/>
      <c r="E56" s="9"/>
      <c r="F56" s="10"/>
      <c r="G56" s="9"/>
      <c r="H56" s="10"/>
      <c r="I56" s="9"/>
      <c r="J56" s="10"/>
      <c r="K56" s="9"/>
      <c r="L56" s="10"/>
      <c r="M56" s="6"/>
    </row>
    <row r="57" spans="1:39" ht="30" customHeight="1">
      <c r="A57" s="44" t="s">
        <v>579</v>
      </c>
      <c r="B57" s="44"/>
      <c r="C57" s="44"/>
      <c r="D57" s="44"/>
      <c r="E57" s="45"/>
      <c r="F57" s="46"/>
      <c r="G57" s="45"/>
      <c r="H57" s="46"/>
      <c r="I57" s="45"/>
      <c r="J57" s="46"/>
      <c r="K57" s="45"/>
      <c r="L57" s="46"/>
      <c r="M57" s="44"/>
      <c r="N57" s="1" t="s">
        <v>194</v>
      </c>
    </row>
    <row r="58" spans="1:39" ht="30" customHeight="1">
      <c r="A58" s="5" t="s">
        <v>410</v>
      </c>
      <c r="B58" s="5" t="s">
        <v>409</v>
      </c>
      <c r="C58" s="5" t="s">
        <v>435</v>
      </c>
      <c r="D58" s="6">
        <v>0.32500000000000001</v>
      </c>
      <c r="E58" s="9">
        <f>단가대비표!O17</f>
        <v>1150</v>
      </c>
      <c r="F58" s="10">
        <f>TRUNC(E58*D58,1)</f>
        <v>373.7</v>
      </c>
      <c r="G58" s="9">
        <f>단가대비표!P17</f>
        <v>0</v>
      </c>
      <c r="H58" s="10">
        <f>TRUNC(G58*D58,1)</f>
        <v>0</v>
      </c>
      <c r="I58" s="9">
        <f>단가대비표!V17</f>
        <v>0</v>
      </c>
      <c r="J58" s="10">
        <f>TRUNC(I58*D58,1)</f>
        <v>0</v>
      </c>
      <c r="K58" s="9">
        <f>TRUNC(E58+G58+I58,1)</f>
        <v>1150</v>
      </c>
      <c r="L58" s="10">
        <f>TRUNC(F58+H58+J58,1)</f>
        <v>373.7</v>
      </c>
      <c r="M58" s="5" t="s">
        <v>409</v>
      </c>
      <c r="N58" s="1" t="s">
        <v>194</v>
      </c>
      <c r="O58" s="1" t="s">
        <v>516</v>
      </c>
      <c r="P58" s="1" t="s">
        <v>482</v>
      </c>
      <c r="Q58" s="1" t="s">
        <v>482</v>
      </c>
      <c r="R58" s="1" t="s">
        <v>437</v>
      </c>
      <c r="AJ58" s="1" t="s">
        <v>409</v>
      </c>
      <c r="AK58" s="1" t="s">
        <v>374</v>
      </c>
      <c r="AL58" s="1" t="s">
        <v>409</v>
      </c>
      <c r="AM58" s="1" t="s">
        <v>409</v>
      </c>
    </row>
    <row r="59" spans="1:39" ht="30" customHeight="1">
      <c r="A59" s="5" t="s">
        <v>488</v>
      </c>
      <c r="B59" s="5" t="s">
        <v>101</v>
      </c>
      <c r="C59" s="5" t="s">
        <v>435</v>
      </c>
      <c r="D59" s="6">
        <v>0.45300000000000001</v>
      </c>
      <c r="E59" s="9">
        <f>단가대비표!O16</f>
        <v>3125.44</v>
      </c>
      <c r="F59" s="10">
        <f>TRUNC(E59*D59,1)</f>
        <v>1415.8</v>
      </c>
      <c r="G59" s="9">
        <f>단가대비표!P16</f>
        <v>0</v>
      </c>
      <c r="H59" s="10">
        <f>TRUNC(G59*D59,1)</f>
        <v>0</v>
      </c>
      <c r="I59" s="9">
        <f>단가대비표!V16</f>
        <v>0</v>
      </c>
      <c r="J59" s="10">
        <f>TRUNC(I59*D59,1)</f>
        <v>0</v>
      </c>
      <c r="K59" s="9">
        <f>TRUNC(E59+G59+I59,1)</f>
        <v>3125.4</v>
      </c>
      <c r="L59" s="10">
        <f>TRUNC(F59+H59+J59,1)</f>
        <v>1415.8</v>
      </c>
      <c r="M59" s="5" t="s">
        <v>310</v>
      </c>
      <c r="N59" s="1" t="s">
        <v>194</v>
      </c>
      <c r="O59" s="1" t="s">
        <v>517</v>
      </c>
      <c r="P59" s="1" t="s">
        <v>482</v>
      </c>
      <c r="Q59" s="1" t="s">
        <v>482</v>
      </c>
      <c r="R59" s="1" t="s">
        <v>437</v>
      </c>
      <c r="AJ59" s="1" t="s">
        <v>409</v>
      </c>
      <c r="AK59" s="1" t="s">
        <v>109</v>
      </c>
      <c r="AL59" s="1" t="s">
        <v>409</v>
      </c>
      <c r="AM59" s="1" t="s">
        <v>409</v>
      </c>
    </row>
    <row r="60" spans="1:39" ht="30" customHeight="1">
      <c r="A60" s="5" t="s">
        <v>99</v>
      </c>
      <c r="B60" s="5" t="s">
        <v>409</v>
      </c>
      <c r="C60" s="5" t="s">
        <v>409</v>
      </c>
      <c r="D60" s="6"/>
      <c r="E60" s="9"/>
      <c r="F60" s="10">
        <f>TRUNC(SUMIF(N58:N59,N57,F58:F59),0)</f>
        <v>1789</v>
      </c>
      <c r="G60" s="9"/>
      <c r="H60" s="10">
        <f>TRUNC(SUMIF(N58:N59,N57,H58:H59),0)</f>
        <v>0</v>
      </c>
      <c r="I60" s="9"/>
      <c r="J60" s="10">
        <f>TRUNC(SUMIF(N58:N59,N57,J58:J59),0)</f>
        <v>0</v>
      </c>
      <c r="K60" s="9"/>
      <c r="L60" s="10">
        <f>F60+H60+J60</f>
        <v>1789</v>
      </c>
      <c r="M60" s="5" t="s">
        <v>409</v>
      </c>
      <c r="N60" s="1" t="s">
        <v>212</v>
      </c>
      <c r="O60" s="1" t="s">
        <v>212</v>
      </c>
      <c r="P60" s="1" t="s">
        <v>409</v>
      </c>
      <c r="Q60" s="1" t="s">
        <v>409</v>
      </c>
      <c r="R60" s="1" t="s">
        <v>409</v>
      </c>
      <c r="AJ60" s="1" t="s">
        <v>409</v>
      </c>
      <c r="AK60" s="1" t="s">
        <v>409</v>
      </c>
      <c r="AL60" s="1" t="s">
        <v>409</v>
      </c>
      <c r="AM60" s="1" t="s">
        <v>409</v>
      </c>
    </row>
    <row r="61" spans="1:39" ht="30" customHeight="1">
      <c r="A61" s="6"/>
      <c r="B61" s="6"/>
      <c r="C61" s="6"/>
      <c r="D61" s="6"/>
      <c r="E61" s="9"/>
      <c r="F61" s="10"/>
      <c r="G61" s="9"/>
      <c r="H61" s="10"/>
      <c r="I61" s="9"/>
      <c r="J61" s="10"/>
      <c r="K61" s="9"/>
      <c r="L61" s="10"/>
      <c r="M61" s="6"/>
    </row>
    <row r="62" spans="1:39" ht="30" customHeight="1">
      <c r="A62" s="44" t="s">
        <v>575</v>
      </c>
      <c r="B62" s="44"/>
      <c r="C62" s="44"/>
      <c r="D62" s="44"/>
      <c r="E62" s="45"/>
      <c r="F62" s="46"/>
      <c r="G62" s="45"/>
      <c r="H62" s="46"/>
      <c r="I62" s="45"/>
      <c r="J62" s="46"/>
      <c r="K62" s="45"/>
      <c r="L62" s="46"/>
      <c r="M62" s="44"/>
      <c r="N62" s="1" t="s">
        <v>187</v>
      </c>
    </row>
    <row r="63" spans="1:39" ht="30" customHeight="1">
      <c r="A63" s="5" t="s">
        <v>660</v>
      </c>
      <c r="B63" s="5" t="s">
        <v>620</v>
      </c>
      <c r="C63" s="5" t="s">
        <v>474</v>
      </c>
      <c r="D63" s="6">
        <v>0.26</v>
      </c>
      <c r="E63" s="9">
        <f>단가대비표!O20</f>
        <v>0</v>
      </c>
      <c r="F63" s="10">
        <f>TRUNC(E63*D63,1)</f>
        <v>0</v>
      </c>
      <c r="G63" s="9">
        <f>단가대비표!P20</f>
        <v>0</v>
      </c>
      <c r="H63" s="10">
        <f>TRUNC(G63*D63,1)</f>
        <v>0</v>
      </c>
      <c r="I63" s="9">
        <f>단가대비표!V20</f>
        <v>0</v>
      </c>
      <c r="J63" s="10">
        <f>TRUNC(I63*D63,1)</f>
        <v>0</v>
      </c>
      <c r="K63" s="9">
        <f t="shared" ref="K63:L66" si="9">TRUNC(E63+G63+I63,1)</f>
        <v>0</v>
      </c>
      <c r="L63" s="10">
        <f t="shared" si="9"/>
        <v>0</v>
      </c>
      <c r="M63" s="5" t="s">
        <v>409</v>
      </c>
      <c r="N63" s="1" t="s">
        <v>187</v>
      </c>
      <c r="O63" s="1" t="s">
        <v>496</v>
      </c>
      <c r="P63" s="1" t="s">
        <v>482</v>
      </c>
      <c r="Q63" s="1" t="s">
        <v>482</v>
      </c>
      <c r="R63" s="1" t="s">
        <v>437</v>
      </c>
      <c r="AJ63" s="1" t="s">
        <v>409</v>
      </c>
      <c r="AK63" s="1" t="s">
        <v>371</v>
      </c>
      <c r="AL63" s="1" t="s">
        <v>409</v>
      </c>
      <c r="AM63" s="1" t="s">
        <v>409</v>
      </c>
    </row>
    <row r="64" spans="1:39" ht="30" customHeight="1">
      <c r="A64" s="5" t="s">
        <v>447</v>
      </c>
      <c r="B64" s="5" t="s">
        <v>215</v>
      </c>
      <c r="C64" s="5" t="s">
        <v>474</v>
      </c>
      <c r="D64" s="6">
        <v>0.05</v>
      </c>
      <c r="E64" s="9">
        <f>단가대비표!O21</f>
        <v>3494.44</v>
      </c>
      <c r="F64" s="10">
        <f>TRUNC(E64*D64,1)</f>
        <v>174.7</v>
      </c>
      <c r="G64" s="9">
        <f>단가대비표!P21</f>
        <v>0</v>
      </c>
      <c r="H64" s="10">
        <f>TRUNC(G64*D64,1)</f>
        <v>0</v>
      </c>
      <c r="I64" s="9">
        <f>단가대비표!V21</f>
        <v>0</v>
      </c>
      <c r="J64" s="10">
        <f>TRUNC(I64*D64,1)</f>
        <v>0</v>
      </c>
      <c r="K64" s="9">
        <f t="shared" si="9"/>
        <v>3494.4</v>
      </c>
      <c r="L64" s="10">
        <f t="shared" si="9"/>
        <v>174.7</v>
      </c>
      <c r="M64" s="5" t="s">
        <v>409</v>
      </c>
      <c r="N64" s="1" t="s">
        <v>187</v>
      </c>
      <c r="O64" s="1" t="s">
        <v>494</v>
      </c>
      <c r="P64" s="1" t="s">
        <v>482</v>
      </c>
      <c r="Q64" s="1" t="s">
        <v>482</v>
      </c>
      <c r="R64" s="1" t="s">
        <v>437</v>
      </c>
      <c r="AJ64" s="1" t="s">
        <v>409</v>
      </c>
      <c r="AK64" s="1" t="s">
        <v>102</v>
      </c>
      <c r="AL64" s="1" t="s">
        <v>409</v>
      </c>
      <c r="AM64" s="1" t="s">
        <v>409</v>
      </c>
    </row>
    <row r="65" spans="1:39" ht="30" customHeight="1">
      <c r="A65" s="5" t="s">
        <v>488</v>
      </c>
      <c r="B65" s="5" t="s">
        <v>48</v>
      </c>
      <c r="C65" s="5" t="s">
        <v>435</v>
      </c>
      <c r="D65" s="6">
        <v>0.06</v>
      </c>
      <c r="E65" s="9">
        <f>단가대비표!O15</f>
        <v>3125.16</v>
      </c>
      <c r="F65" s="10">
        <f>TRUNC(E65*D65,1)</f>
        <v>187.5</v>
      </c>
      <c r="G65" s="9">
        <f>단가대비표!P15</f>
        <v>0</v>
      </c>
      <c r="H65" s="10">
        <f>TRUNC(G65*D65,1)</f>
        <v>0</v>
      </c>
      <c r="I65" s="9">
        <f>단가대비표!V15</f>
        <v>0</v>
      </c>
      <c r="J65" s="10">
        <f>TRUNC(I65*D65,1)</f>
        <v>0</v>
      </c>
      <c r="K65" s="9">
        <f t="shared" si="9"/>
        <v>3125.1</v>
      </c>
      <c r="L65" s="10">
        <f t="shared" si="9"/>
        <v>187.5</v>
      </c>
      <c r="M65" s="5" t="s">
        <v>310</v>
      </c>
      <c r="N65" s="1" t="s">
        <v>187</v>
      </c>
      <c r="O65" s="1" t="s">
        <v>512</v>
      </c>
      <c r="P65" s="1" t="s">
        <v>482</v>
      </c>
      <c r="Q65" s="1" t="s">
        <v>482</v>
      </c>
      <c r="R65" s="1" t="s">
        <v>437</v>
      </c>
      <c r="AJ65" s="1" t="s">
        <v>409</v>
      </c>
      <c r="AK65" s="1" t="s">
        <v>110</v>
      </c>
      <c r="AL65" s="1" t="s">
        <v>409</v>
      </c>
      <c r="AM65" s="1" t="s">
        <v>409</v>
      </c>
    </row>
    <row r="66" spans="1:39" ht="30" customHeight="1">
      <c r="A66" s="5" t="s">
        <v>483</v>
      </c>
      <c r="B66" s="5" t="s">
        <v>623</v>
      </c>
      <c r="C66" s="5" t="s">
        <v>442</v>
      </c>
      <c r="D66" s="6">
        <v>0.5</v>
      </c>
      <c r="E66" s="9">
        <f>단가대비표!O14</f>
        <v>217</v>
      </c>
      <c r="F66" s="10">
        <f>TRUNC(E66*D66,1)</f>
        <v>108.5</v>
      </c>
      <c r="G66" s="9">
        <f>단가대비표!P14</f>
        <v>0</v>
      </c>
      <c r="H66" s="10">
        <f>TRUNC(G66*D66,1)</f>
        <v>0</v>
      </c>
      <c r="I66" s="9">
        <f>단가대비표!V14</f>
        <v>0</v>
      </c>
      <c r="J66" s="10">
        <f>TRUNC(I66*D66,1)</f>
        <v>0</v>
      </c>
      <c r="K66" s="9">
        <f t="shared" si="9"/>
        <v>217</v>
      </c>
      <c r="L66" s="10">
        <f t="shared" si="9"/>
        <v>108.5</v>
      </c>
      <c r="M66" s="5" t="s">
        <v>409</v>
      </c>
      <c r="N66" s="1" t="s">
        <v>187</v>
      </c>
      <c r="O66" s="1" t="s">
        <v>498</v>
      </c>
      <c r="P66" s="1" t="s">
        <v>482</v>
      </c>
      <c r="Q66" s="1" t="s">
        <v>482</v>
      </c>
      <c r="R66" s="1" t="s">
        <v>437</v>
      </c>
      <c r="AJ66" s="1" t="s">
        <v>409</v>
      </c>
      <c r="AK66" s="1" t="s">
        <v>384</v>
      </c>
      <c r="AL66" s="1" t="s">
        <v>409</v>
      </c>
      <c r="AM66" s="1" t="s">
        <v>409</v>
      </c>
    </row>
    <row r="67" spans="1:39" ht="30" customHeight="1">
      <c r="A67" s="5" t="s">
        <v>99</v>
      </c>
      <c r="B67" s="5" t="s">
        <v>409</v>
      </c>
      <c r="C67" s="5" t="s">
        <v>409</v>
      </c>
      <c r="D67" s="6"/>
      <c r="E67" s="9"/>
      <c r="F67" s="10">
        <f>TRUNC(SUMIF(N63:N66,N62,F63:F66),0)</f>
        <v>470</v>
      </c>
      <c r="G67" s="9"/>
      <c r="H67" s="10">
        <f>TRUNC(SUMIF(N63:N66,N62,H63:H66),0)</f>
        <v>0</v>
      </c>
      <c r="I67" s="9"/>
      <c r="J67" s="10">
        <f>TRUNC(SUMIF(N63:N66,N62,J63:J66),0)</f>
        <v>0</v>
      </c>
      <c r="K67" s="9"/>
      <c r="L67" s="10">
        <f>F67+H67+J67</f>
        <v>470</v>
      </c>
      <c r="M67" s="5" t="s">
        <v>409</v>
      </c>
      <c r="N67" s="1" t="s">
        <v>212</v>
      </c>
      <c r="O67" s="1" t="s">
        <v>212</v>
      </c>
      <c r="P67" s="1" t="s">
        <v>409</v>
      </c>
      <c r="Q67" s="1" t="s">
        <v>409</v>
      </c>
      <c r="R67" s="1" t="s">
        <v>409</v>
      </c>
      <c r="AJ67" s="1" t="s">
        <v>409</v>
      </c>
      <c r="AK67" s="1" t="s">
        <v>409</v>
      </c>
      <c r="AL67" s="1" t="s">
        <v>409</v>
      </c>
      <c r="AM67" s="1" t="s">
        <v>409</v>
      </c>
    </row>
    <row r="68" spans="1:39" ht="30" customHeight="1">
      <c r="A68" s="6"/>
      <c r="B68" s="6"/>
      <c r="C68" s="6"/>
      <c r="D68" s="6"/>
      <c r="E68" s="9"/>
      <c r="F68" s="10"/>
      <c r="G68" s="9"/>
      <c r="H68" s="10"/>
      <c r="I68" s="9"/>
      <c r="J68" s="10"/>
      <c r="K68" s="9"/>
      <c r="L68" s="10"/>
      <c r="M68" s="6"/>
    </row>
    <row r="69" spans="1:39" ht="30" customHeight="1">
      <c r="A69" s="44" t="s">
        <v>614</v>
      </c>
      <c r="B69" s="44"/>
      <c r="C69" s="44"/>
      <c r="D69" s="44"/>
      <c r="E69" s="45"/>
      <c r="F69" s="46"/>
      <c r="G69" s="45"/>
      <c r="H69" s="46"/>
      <c r="I69" s="45"/>
      <c r="J69" s="46"/>
      <c r="K69" s="45"/>
      <c r="L69" s="46"/>
      <c r="M69" s="44"/>
      <c r="N69" s="1" t="s">
        <v>197</v>
      </c>
    </row>
    <row r="70" spans="1:39" ht="30" customHeight="1">
      <c r="A70" s="5" t="s">
        <v>549</v>
      </c>
      <c r="B70" s="5" t="s">
        <v>317</v>
      </c>
      <c r="C70" s="5" t="s">
        <v>474</v>
      </c>
      <c r="D70" s="6">
        <v>0.19700000000000001</v>
      </c>
      <c r="E70" s="9">
        <f>단가대비표!O19</f>
        <v>5925</v>
      </c>
      <c r="F70" s="10">
        <f>TRUNC(E70*D70,1)</f>
        <v>1167.2</v>
      </c>
      <c r="G70" s="9">
        <f>단가대비표!P19</f>
        <v>0</v>
      </c>
      <c r="H70" s="10">
        <f>TRUNC(G70*D70,1)</f>
        <v>0</v>
      </c>
      <c r="I70" s="9">
        <f>단가대비표!V19</f>
        <v>0</v>
      </c>
      <c r="J70" s="10">
        <f>TRUNC(I70*D70,1)</f>
        <v>0</v>
      </c>
      <c r="K70" s="9">
        <f>TRUNC(E70+G70+I70,1)</f>
        <v>5925</v>
      </c>
      <c r="L70" s="10">
        <f>TRUNC(F70+H70+J70,1)</f>
        <v>1167.2</v>
      </c>
      <c r="M70" s="5" t="s">
        <v>409</v>
      </c>
      <c r="N70" s="1" t="s">
        <v>197</v>
      </c>
      <c r="O70" s="1" t="s">
        <v>514</v>
      </c>
      <c r="P70" s="1" t="s">
        <v>482</v>
      </c>
      <c r="Q70" s="1" t="s">
        <v>482</v>
      </c>
      <c r="R70" s="1" t="s">
        <v>437</v>
      </c>
      <c r="AJ70" s="1" t="s">
        <v>409</v>
      </c>
      <c r="AK70" s="1" t="s">
        <v>380</v>
      </c>
      <c r="AL70" s="1" t="s">
        <v>409</v>
      </c>
      <c r="AM70" s="1" t="s">
        <v>409</v>
      </c>
    </row>
    <row r="71" spans="1:39" ht="30" customHeight="1">
      <c r="A71" s="5" t="s">
        <v>99</v>
      </c>
      <c r="B71" s="5" t="s">
        <v>409</v>
      </c>
      <c r="C71" s="5" t="s">
        <v>409</v>
      </c>
      <c r="D71" s="6"/>
      <c r="E71" s="9"/>
      <c r="F71" s="10">
        <f>TRUNC(SUMIF(N70:N70,N69,F70:F70),0)</f>
        <v>1167</v>
      </c>
      <c r="G71" s="9"/>
      <c r="H71" s="10">
        <f>TRUNC(SUMIF(N70:N70,N69,H70:H70),0)</f>
        <v>0</v>
      </c>
      <c r="I71" s="9"/>
      <c r="J71" s="10">
        <f>TRUNC(SUMIF(N70:N70,N69,J70:J70),0)</f>
        <v>0</v>
      </c>
      <c r="K71" s="9"/>
      <c r="L71" s="10">
        <f>F71+H71+J71</f>
        <v>1167</v>
      </c>
      <c r="M71" s="5" t="s">
        <v>409</v>
      </c>
      <c r="N71" s="1" t="s">
        <v>212</v>
      </c>
      <c r="O71" s="1" t="s">
        <v>212</v>
      </c>
      <c r="P71" s="1" t="s">
        <v>409</v>
      </c>
      <c r="Q71" s="1" t="s">
        <v>409</v>
      </c>
      <c r="R71" s="1" t="s">
        <v>409</v>
      </c>
      <c r="AJ71" s="1" t="s">
        <v>409</v>
      </c>
      <c r="AK71" s="1" t="s">
        <v>409</v>
      </c>
      <c r="AL71" s="1" t="s">
        <v>409</v>
      </c>
      <c r="AM71" s="1" t="s">
        <v>409</v>
      </c>
    </row>
    <row r="72" spans="1:39" ht="30" customHeight="1">
      <c r="A72" s="6"/>
      <c r="B72" s="6"/>
      <c r="C72" s="6"/>
      <c r="D72" s="6"/>
      <c r="E72" s="9"/>
      <c r="F72" s="10"/>
      <c r="G72" s="9"/>
      <c r="H72" s="10"/>
      <c r="I72" s="9"/>
      <c r="J72" s="10"/>
      <c r="K72" s="9"/>
      <c r="L72" s="10"/>
      <c r="M72" s="6"/>
    </row>
    <row r="73" spans="1:39" ht="30" customHeight="1">
      <c r="A73" s="44" t="s">
        <v>578</v>
      </c>
      <c r="B73" s="44"/>
      <c r="C73" s="44"/>
      <c r="D73" s="44"/>
      <c r="E73" s="45"/>
      <c r="F73" s="46"/>
      <c r="G73" s="45"/>
      <c r="H73" s="46"/>
      <c r="I73" s="45"/>
      <c r="J73" s="46"/>
      <c r="K73" s="45"/>
      <c r="L73" s="46"/>
      <c r="M73" s="44"/>
      <c r="N73" s="1" t="s">
        <v>181</v>
      </c>
    </row>
    <row r="74" spans="1:39" ht="30" customHeight="1">
      <c r="A74" s="5" t="s">
        <v>549</v>
      </c>
      <c r="B74" s="5" t="s">
        <v>596</v>
      </c>
      <c r="C74" s="5" t="s">
        <v>474</v>
      </c>
      <c r="D74" s="6">
        <v>0.22</v>
      </c>
      <c r="E74" s="9">
        <f>단가대비표!O18</f>
        <v>3767</v>
      </c>
      <c r="F74" s="10">
        <f>TRUNC(E74*D74,1)</f>
        <v>828.7</v>
      </c>
      <c r="G74" s="9">
        <f>단가대비표!P18</f>
        <v>0</v>
      </c>
      <c r="H74" s="10">
        <f>TRUNC(G74*D74,1)</f>
        <v>0</v>
      </c>
      <c r="I74" s="9">
        <f>단가대비표!V18</f>
        <v>0</v>
      </c>
      <c r="J74" s="10">
        <f>TRUNC(I74*D74,1)</f>
        <v>0</v>
      </c>
      <c r="K74" s="9">
        <f t="shared" ref="K74:L77" si="10">TRUNC(E74+G74+I74,1)</f>
        <v>3767</v>
      </c>
      <c r="L74" s="10">
        <f t="shared" si="10"/>
        <v>828.7</v>
      </c>
      <c r="M74" s="5" t="s">
        <v>409</v>
      </c>
      <c r="N74" s="1" t="s">
        <v>181</v>
      </c>
      <c r="O74" s="1" t="s">
        <v>501</v>
      </c>
      <c r="P74" s="1" t="s">
        <v>482</v>
      </c>
      <c r="Q74" s="1" t="s">
        <v>482</v>
      </c>
      <c r="R74" s="1" t="s">
        <v>437</v>
      </c>
      <c r="AJ74" s="1" t="s">
        <v>409</v>
      </c>
      <c r="AK74" s="1" t="s">
        <v>116</v>
      </c>
      <c r="AL74" s="1" t="s">
        <v>409</v>
      </c>
      <c r="AM74" s="1" t="s">
        <v>409</v>
      </c>
    </row>
    <row r="75" spans="1:39" ht="30" customHeight="1">
      <c r="A75" s="5" t="s">
        <v>447</v>
      </c>
      <c r="B75" s="5" t="s">
        <v>215</v>
      </c>
      <c r="C75" s="5" t="s">
        <v>474</v>
      </c>
      <c r="D75" s="6">
        <v>0.05</v>
      </c>
      <c r="E75" s="9">
        <f>단가대비표!O21</f>
        <v>3494.44</v>
      </c>
      <c r="F75" s="10">
        <f>TRUNC(E75*D75,1)</f>
        <v>174.7</v>
      </c>
      <c r="G75" s="9">
        <f>단가대비표!P21</f>
        <v>0</v>
      </c>
      <c r="H75" s="10">
        <f>TRUNC(G75*D75,1)</f>
        <v>0</v>
      </c>
      <c r="I75" s="9">
        <f>단가대비표!V21</f>
        <v>0</v>
      </c>
      <c r="J75" s="10">
        <f>TRUNC(I75*D75,1)</f>
        <v>0</v>
      </c>
      <c r="K75" s="9">
        <f t="shared" si="10"/>
        <v>3494.4</v>
      </c>
      <c r="L75" s="10">
        <f t="shared" si="10"/>
        <v>174.7</v>
      </c>
      <c r="M75" s="5" t="s">
        <v>409</v>
      </c>
      <c r="N75" s="1" t="s">
        <v>181</v>
      </c>
      <c r="O75" s="1" t="s">
        <v>494</v>
      </c>
      <c r="P75" s="1" t="s">
        <v>482</v>
      </c>
      <c r="Q75" s="1" t="s">
        <v>482</v>
      </c>
      <c r="R75" s="1" t="s">
        <v>437</v>
      </c>
      <c r="AJ75" s="1" t="s">
        <v>409</v>
      </c>
      <c r="AK75" s="1" t="s">
        <v>115</v>
      </c>
      <c r="AL75" s="1" t="s">
        <v>409</v>
      </c>
      <c r="AM75" s="1" t="s">
        <v>409</v>
      </c>
    </row>
    <row r="76" spans="1:39" ht="30" customHeight="1">
      <c r="A76" s="5" t="s">
        <v>488</v>
      </c>
      <c r="B76" s="5" t="s">
        <v>101</v>
      </c>
      <c r="C76" s="5" t="s">
        <v>435</v>
      </c>
      <c r="D76" s="6">
        <v>0.06</v>
      </c>
      <c r="E76" s="9">
        <f>단가대비표!O16</f>
        <v>3125.44</v>
      </c>
      <c r="F76" s="10">
        <f>TRUNC(E76*D76,1)</f>
        <v>187.5</v>
      </c>
      <c r="G76" s="9">
        <f>단가대비표!P16</f>
        <v>0</v>
      </c>
      <c r="H76" s="10">
        <f>TRUNC(G76*D76,1)</f>
        <v>0</v>
      </c>
      <c r="I76" s="9">
        <f>단가대비표!V16</f>
        <v>0</v>
      </c>
      <c r="J76" s="10">
        <f>TRUNC(I76*D76,1)</f>
        <v>0</v>
      </c>
      <c r="K76" s="9">
        <f t="shared" si="10"/>
        <v>3125.4</v>
      </c>
      <c r="L76" s="10">
        <f t="shared" si="10"/>
        <v>187.5</v>
      </c>
      <c r="M76" s="5" t="s">
        <v>310</v>
      </c>
      <c r="N76" s="1" t="s">
        <v>181</v>
      </c>
      <c r="O76" s="1" t="s">
        <v>517</v>
      </c>
      <c r="P76" s="1" t="s">
        <v>482</v>
      </c>
      <c r="Q76" s="1" t="s">
        <v>482</v>
      </c>
      <c r="R76" s="1" t="s">
        <v>437</v>
      </c>
      <c r="AJ76" s="1" t="s">
        <v>409</v>
      </c>
      <c r="AK76" s="1" t="s">
        <v>120</v>
      </c>
      <c r="AL76" s="1" t="s">
        <v>409</v>
      </c>
      <c r="AM76" s="1" t="s">
        <v>409</v>
      </c>
    </row>
    <row r="77" spans="1:39" ht="30" customHeight="1">
      <c r="A77" s="5" t="s">
        <v>483</v>
      </c>
      <c r="B77" s="5" t="s">
        <v>623</v>
      </c>
      <c r="C77" s="5" t="s">
        <v>442</v>
      </c>
      <c r="D77" s="6">
        <v>0.5</v>
      </c>
      <c r="E77" s="9">
        <f>단가대비표!O14</f>
        <v>217</v>
      </c>
      <c r="F77" s="10">
        <f>TRUNC(E77*D77,1)</f>
        <v>108.5</v>
      </c>
      <c r="G77" s="9">
        <f>단가대비표!P14</f>
        <v>0</v>
      </c>
      <c r="H77" s="10">
        <f>TRUNC(G77*D77,1)</f>
        <v>0</v>
      </c>
      <c r="I77" s="9">
        <f>단가대비표!V14</f>
        <v>0</v>
      </c>
      <c r="J77" s="10">
        <f>TRUNC(I77*D77,1)</f>
        <v>0</v>
      </c>
      <c r="K77" s="9">
        <f t="shared" si="10"/>
        <v>217</v>
      </c>
      <c r="L77" s="10">
        <f t="shared" si="10"/>
        <v>108.5</v>
      </c>
      <c r="M77" s="5" t="s">
        <v>409</v>
      </c>
      <c r="N77" s="1" t="s">
        <v>181</v>
      </c>
      <c r="O77" s="1" t="s">
        <v>498</v>
      </c>
      <c r="P77" s="1" t="s">
        <v>482</v>
      </c>
      <c r="Q77" s="1" t="s">
        <v>482</v>
      </c>
      <c r="R77" s="1" t="s">
        <v>437</v>
      </c>
      <c r="AJ77" s="1" t="s">
        <v>409</v>
      </c>
      <c r="AK77" s="1" t="s">
        <v>386</v>
      </c>
      <c r="AL77" s="1" t="s">
        <v>409</v>
      </c>
      <c r="AM77" s="1" t="s">
        <v>409</v>
      </c>
    </row>
    <row r="78" spans="1:39" ht="30" customHeight="1">
      <c r="A78" s="5" t="s">
        <v>99</v>
      </c>
      <c r="B78" s="5" t="s">
        <v>409</v>
      </c>
      <c r="C78" s="5" t="s">
        <v>409</v>
      </c>
      <c r="D78" s="6"/>
      <c r="E78" s="9"/>
      <c r="F78" s="10">
        <f>TRUNC(SUMIF(N74:N77,N73,F74:F77),0)</f>
        <v>1299</v>
      </c>
      <c r="G78" s="9"/>
      <c r="H78" s="10">
        <f>TRUNC(SUMIF(N74:N77,N73,H74:H77),0)</f>
        <v>0</v>
      </c>
      <c r="I78" s="9"/>
      <c r="J78" s="10">
        <f>TRUNC(SUMIF(N74:N77,N73,J74:J77),0)</f>
        <v>0</v>
      </c>
      <c r="K78" s="9"/>
      <c r="L78" s="10">
        <f>F78+H78+J78</f>
        <v>1299</v>
      </c>
      <c r="M78" s="5" t="s">
        <v>409</v>
      </c>
      <c r="N78" s="1" t="s">
        <v>212</v>
      </c>
      <c r="O78" s="1" t="s">
        <v>212</v>
      </c>
      <c r="P78" s="1" t="s">
        <v>409</v>
      </c>
      <c r="Q78" s="1" t="s">
        <v>409</v>
      </c>
      <c r="R78" s="1" t="s">
        <v>409</v>
      </c>
      <c r="AJ78" s="1" t="s">
        <v>409</v>
      </c>
      <c r="AK78" s="1" t="s">
        <v>409</v>
      </c>
      <c r="AL78" s="1" t="s">
        <v>409</v>
      </c>
      <c r="AM78" s="1" t="s">
        <v>409</v>
      </c>
    </row>
    <row r="79" spans="1:39" ht="30" customHeight="1">
      <c r="A79" s="6"/>
      <c r="B79" s="6"/>
      <c r="C79" s="6"/>
      <c r="D79" s="6"/>
      <c r="E79" s="9"/>
      <c r="F79" s="10"/>
      <c r="G79" s="9"/>
      <c r="H79" s="10"/>
      <c r="I79" s="9"/>
      <c r="J79" s="10"/>
      <c r="K79" s="9"/>
      <c r="L79" s="10"/>
      <c r="M79" s="6"/>
    </row>
    <row r="80" spans="1:39" ht="30" customHeight="1">
      <c r="A80" s="44" t="s">
        <v>3</v>
      </c>
      <c r="B80" s="44"/>
      <c r="C80" s="44"/>
      <c r="D80" s="44"/>
      <c r="E80" s="45"/>
      <c r="F80" s="46"/>
      <c r="G80" s="45"/>
      <c r="H80" s="46"/>
      <c r="I80" s="45"/>
      <c r="J80" s="46"/>
      <c r="K80" s="45"/>
      <c r="L80" s="46"/>
      <c r="M80" s="44"/>
      <c r="N80" s="1" t="s">
        <v>182</v>
      </c>
    </row>
    <row r="81" spans="1:39" ht="30" customHeight="1">
      <c r="A81" s="5" t="s">
        <v>417</v>
      </c>
      <c r="B81" s="5" t="s">
        <v>353</v>
      </c>
      <c r="C81" s="5" t="s">
        <v>400</v>
      </c>
      <c r="D81" s="6">
        <v>1.6E-2</v>
      </c>
      <c r="E81" s="9">
        <f>단가대비표!O26</f>
        <v>0</v>
      </c>
      <c r="F81" s="10">
        <f>TRUNC(E81*D81,1)</f>
        <v>0</v>
      </c>
      <c r="G81" s="9">
        <f>단가대비표!P26</f>
        <v>243538</v>
      </c>
      <c r="H81" s="10">
        <f>TRUNC(G81*D81,1)</f>
        <v>3896.6</v>
      </c>
      <c r="I81" s="9">
        <f>단가대비표!V26</f>
        <v>0</v>
      </c>
      <c r="J81" s="10">
        <f>TRUNC(I81*D81,1)</f>
        <v>0</v>
      </c>
      <c r="K81" s="9">
        <f>TRUNC(E81+G81+I81,1)</f>
        <v>243538</v>
      </c>
      <c r="L81" s="10">
        <f>TRUNC(F81+H81+J81,1)</f>
        <v>3896.6</v>
      </c>
      <c r="M81" s="5" t="s">
        <v>409</v>
      </c>
      <c r="N81" s="1" t="s">
        <v>182</v>
      </c>
      <c r="O81" s="1" t="s">
        <v>515</v>
      </c>
      <c r="P81" s="1" t="s">
        <v>482</v>
      </c>
      <c r="Q81" s="1" t="s">
        <v>482</v>
      </c>
      <c r="R81" s="1" t="s">
        <v>437</v>
      </c>
      <c r="AJ81" s="1" t="s">
        <v>409</v>
      </c>
      <c r="AK81" s="1" t="s">
        <v>125</v>
      </c>
      <c r="AL81" s="1" t="s">
        <v>409</v>
      </c>
      <c r="AM81" s="1" t="s">
        <v>409</v>
      </c>
    </row>
    <row r="82" spans="1:39" ht="30" customHeight="1">
      <c r="A82" s="5" t="s">
        <v>289</v>
      </c>
      <c r="B82" s="5" t="s">
        <v>353</v>
      </c>
      <c r="C82" s="5" t="s">
        <v>400</v>
      </c>
      <c r="D82" s="6">
        <v>1.0999999999999999E-2</v>
      </c>
      <c r="E82" s="9">
        <f>단가대비표!O24</f>
        <v>0</v>
      </c>
      <c r="F82" s="10">
        <f>TRUNC(E82*D82,1)</f>
        <v>0</v>
      </c>
      <c r="G82" s="9">
        <f>단가대비표!P24</f>
        <v>165545</v>
      </c>
      <c r="H82" s="10">
        <f>TRUNC(G82*D82,1)</f>
        <v>1820.9</v>
      </c>
      <c r="I82" s="9">
        <f>단가대비표!V24</f>
        <v>0</v>
      </c>
      <c r="J82" s="10">
        <f>TRUNC(I82*D82,1)</f>
        <v>0</v>
      </c>
      <c r="K82" s="9">
        <f>TRUNC(E82+G82+I82,1)</f>
        <v>165545</v>
      </c>
      <c r="L82" s="10">
        <f>TRUNC(F82+H82+J82,1)</f>
        <v>1820.9</v>
      </c>
      <c r="M82" s="5" t="s">
        <v>409</v>
      </c>
      <c r="N82" s="1" t="s">
        <v>182</v>
      </c>
      <c r="O82" s="1" t="s">
        <v>510</v>
      </c>
      <c r="P82" s="1" t="s">
        <v>482</v>
      </c>
      <c r="Q82" s="1" t="s">
        <v>482</v>
      </c>
      <c r="R82" s="1" t="s">
        <v>437</v>
      </c>
      <c r="AJ82" s="1" t="s">
        <v>409</v>
      </c>
      <c r="AK82" s="1" t="s">
        <v>103</v>
      </c>
      <c r="AL82" s="1" t="s">
        <v>409</v>
      </c>
      <c r="AM82" s="1" t="s">
        <v>409</v>
      </c>
    </row>
    <row r="83" spans="1:39" ht="30" customHeight="1">
      <c r="A83" s="5" t="s">
        <v>99</v>
      </c>
      <c r="B83" s="5" t="s">
        <v>409</v>
      </c>
      <c r="C83" s="5" t="s">
        <v>409</v>
      </c>
      <c r="D83" s="6"/>
      <c r="E83" s="9"/>
      <c r="F83" s="10">
        <f>TRUNC(SUMIF(N81:N82,N80,F81:F82),0)</f>
        <v>0</v>
      </c>
      <c r="G83" s="9"/>
      <c r="H83" s="10">
        <f>TRUNC(SUMIF(N81:N82,N80,H81:H82),0)</f>
        <v>5717</v>
      </c>
      <c r="I83" s="9"/>
      <c r="J83" s="10">
        <f>TRUNC(SUMIF(N81:N82,N80,J81:J82),0)</f>
        <v>0</v>
      </c>
      <c r="K83" s="9"/>
      <c r="L83" s="10">
        <f>F83+H83+J83</f>
        <v>5717</v>
      </c>
      <c r="M83" s="5" t="s">
        <v>409</v>
      </c>
      <c r="N83" s="1" t="s">
        <v>212</v>
      </c>
      <c r="O83" s="1" t="s">
        <v>212</v>
      </c>
      <c r="P83" s="1" t="s">
        <v>409</v>
      </c>
      <c r="Q83" s="1" t="s">
        <v>409</v>
      </c>
      <c r="R83" s="1" t="s">
        <v>409</v>
      </c>
      <c r="AJ83" s="1" t="s">
        <v>409</v>
      </c>
      <c r="AK83" s="1" t="s">
        <v>409</v>
      </c>
      <c r="AL83" s="1" t="s">
        <v>409</v>
      </c>
      <c r="AM83" s="1" t="s">
        <v>409</v>
      </c>
    </row>
    <row r="84" spans="1:39" ht="30" customHeight="1">
      <c r="A84" s="6"/>
      <c r="B84" s="6"/>
      <c r="C84" s="6"/>
      <c r="D84" s="6"/>
      <c r="E84" s="9"/>
      <c r="F84" s="10"/>
      <c r="G84" s="9"/>
      <c r="H84" s="10"/>
      <c r="I84" s="9"/>
      <c r="J84" s="10"/>
      <c r="K84" s="9"/>
      <c r="L84" s="10"/>
      <c r="M84" s="6"/>
    </row>
    <row r="85" spans="1:39" ht="30" customHeight="1">
      <c r="A85" s="44" t="s">
        <v>491</v>
      </c>
      <c r="B85" s="44"/>
      <c r="C85" s="44"/>
      <c r="D85" s="44"/>
      <c r="E85" s="45"/>
      <c r="F85" s="46"/>
      <c r="G85" s="45"/>
      <c r="H85" s="46"/>
      <c r="I85" s="45"/>
      <c r="J85" s="46"/>
      <c r="K85" s="45"/>
      <c r="L85" s="46"/>
      <c r="M85" s="44"/>
      <c r="N85" s="1" t="s">
        <v>193</v>
      </c>
    </row>
    <row r="86" spans="1:39" ht="30" customHeight="1">
      <c r="A86" s="5" t="s">
        <v>417</v>
      </c>
      <c r="B86" s="5" t="s">
        <v>353</v>
      </c>
      <c r="C86" s="5" t="s">
        <v>400</v>
      </c>
      <c r="D86" s="6">
        <v>1.7999999999999999E-2</v>
      </c>
      <c r="E86" s="9">
        <f>단가대비표!O26</f>
        <v>0</v>
      </c>
      <c r="F86" s="10">
        <f>TRUNC(E86*D86,1)</f>
        <v>0</v>
      </c>
      <c r="G86" s="9">
        <f>단가대비표!P26</f>
        <v>243538</v>
      </c>
      <c r="H86" s="10">
        <f>TRUNC(G86*D86,1)</f>
        <v>4383.6000000000004</v>
      </c>
      <c r="I86" s="9">
        <f>단가대비표!V26</f>
        <v>0</v>
      </c>
      <c r="J86" s="10">
        <f>TRUNC(I86*D86,1)</f>
        <v>0</v>
      </c>
      <c r="K86" s="9">
        <f t="shared" ref="K86:L88" si="11">TRUNC(E86+G86+I86,1)</f>
        <v>243538</v>
      </c>
      <c r="L86" s="10">
        <f t="shared" si="11"/>
        <v>4383.6000000000004</v>
      </c>
      <c r="M86" s="5" t="s">
        <v>409</v>
      </c>
      <c r="N86" s="1" t="s">
        <v>193</v>
      </c>
      <c r="O86" s="1" t="s">
        <v>515</v>
      </c>
      <c r="P86" s="1" t="s">
        <v>482</v>
      </c>
      <c r="Q86" s="1" t="s">
        <v>482</v>
      </c>
      <c r="R86" s="1" t="s">
        <v>437</v>
      </c>
      <c r="V86">
        <v>1</v>
      </c>
      <c r="AJ86" s="1" t="s">
        <v>409</v>
      </c>
      <c r="AK86" s="1" t="s">
        <v>382</v>
      </c>
      <c r="AL86" s="1" t="s">
        <v>409</v>
      </c>
      <c r="AM86" s="1" t="s">
        <v>409</v>
      </c>
    </row>
    <row r="87" spans="1:39" ht="30" customHeight="1">
      <c r="A87" s="5" t="s">
        <v>289</v>
      </c>
      <c r="B87" s="5" t="s">
        <v>353</v>
      </c>
      <c r="C87" s="5" t="s">
        <v>400</v>
      </c>
      <c r="D87" s="6">
        <v>1.2E-2</v>
      </c>
      <c r="E87" s="9">
        <f>단가대비표!O24</f>
        <v>0</v>
      </c>
      <c r="F87" s="10">
        <f>TRUNC(E87*D87,1)</f>
        <v>0</v>
      </c>
      <c r="G87" s="9">
        <f>단가대비표!P24</f>
        <v>165545</v>
      </c>
      <c r="H87" s="10">
        <f>TRUNC(G87*D87,1)</f>
        <v>1986.5</v>
      </c>
      <c r="I87" s="9">
        <f>단가대비표!V24</f>
        <v>0</v>
      </c>
      <c r="J87" s="10">
        <f>TRUNC(I87*D87,1)</f>
        <v>0</v>
      </c>
      <c r="K87" s="9">
        <f t="shared" si="11"/>
        <v>165545</v>
      </c>
      <c r="L87" s="10">
        <f t="shared" si="11"/>
        <v>1986.5</v>
      </c>
      <c r="M87" s="5" t="s">
        <v>409</v>
      </c>
      <c r="N87" s="1" t="s">
        <v>193</v>
      </c>
      <c r="O87" s="1" t="s">
        <v>510</v>
      </c>
      <c r="P87" s="1" t="s">
        <v>482</v>
      </c>
      <c r="Q87" s="1" t="s">
        <v>482</v>
      </c>
      <c r="R87" s="1" t="s">
        <v>437</v>
      </c>
      <c r="V87">
        <v>1</v>
      </c>
      <c r="AJ87" s="1" t="s">
        <v>409</v>
      </c>
      <c r="AK87" s="1" t="s">
        <v>111</v>
      </c>
      <c r="AL87" s="1" t="s">
        <v>409</v>
      </c>
      <c r="AM87" s="1" t="s">
        <v>409</v>
      </c>
    </row>
    <row r="88" spans="1:39" ht="30" customHeight="1">
      <c r="A88" s="5" t="s">
        <v>288</v>
      </c>
      <c r="B88" s="5" t="s">
        <v>253</v>
      </c>
      <c r="C88" s="5" t="s">
        <v>398</v>
      </c>
      <c r="D88" s="6">
        <v>1</v>
      </c>
      <c r="E88" s="9">
        <v>0</v>
      </c>
      <c r="F88" s="10">
        <f>TRUNC(E88*D88,1)</f>
        <v>0</v>
      </c>
      <c r="G88" s="9">
        <v>0</v>
      </c>
      <c r="H88" s="10">
        <f>TRUNC(G88*D88,1)</f>
        <v>0</v>
      </c>
      <c r="I88" s="9">
        <f>TRUNC(SUMIF(V86:V88,RIGHTB(O88,1),H86:H88)*U88,2)</f>
        <v>127.4</v>
      </c>
      <c r="J88" s="10">
        <f>TRUNC(I88*D88,1)</f>
        <v>127.4</v>
      </c>
      <c r="K88" s="9">
        <f t="shared" si="11"/>
        <v>127.4</v>
      </c>
      <c r="L88" s="10">
        <f t="shared" si="11"/>
        <v>127.4</v>
      </c>
      <c r="M88" s="5" t="s">
        <v>409</v>
      </c>
      <c r="N88" s="1" t="s">
        <v>193</v>
      </c>
      <c r="O88" s="1" t="s">
        <v>177</v>
      </c>
      <c r="P88" s="1" t="s">
        <v>482</v>
      </c>
      <c r="Q88" s="1" t="s">
        <v>482</v>
      </c>
      <c r="R88" s="1" t="s">
        <v>482</v>
      </c>
      <c r="S88">
        <v>1</v>
      </c>
      <c r="T88">
        <v>2</v>
      </c>
      <c r="U88">
        <v>0.02</v>
      </c>
      <c r="AJ88" s="1" t="s">
        <v>409</v>
      </c>
      <c r="AK88" s="1" t="s">
        <v>54</v>
      </c>
      <c r="AL88" s="1" t="s">
        <v>409</v>
      </c>
      <c r="AM88" s="1" t="s">
        <v>409</v>
      </c>
    </row>
    <row r="89" spans="1:39" ht="30" customHeight="1">
      <c r="A89" s="5" t="s">
        <v>99</v>
      </c>
      <c r="B89" s="5" t="s">
        <v>409</v>
      </c>
      <c r="C89" s="5" t="s">
        <v>409</v>
      </c>
      <c r="D89" s="6"/>
      <c r="E89" s="9"/>
      <c r="F89" s="10">
        <f>TRUNC(SUMIF(N86:N88,N85,F86:F88),0)</f>
        <v>0</v>
      </c>
      <c r="G89" s="9"/>
      <c r="H89" s="10">
        <f>TRUNC(SUMIF(N86:N88,N85,H86:H88),0)</f>
        <v>6370</v>
      </c>
      <c r="I89" s="9"/>
      <c r="J89" s="10">
        <f>TRUNC(SUMIF(N86:N88,N85,J86:J88),0)</f>
        <v>127</v>
      </c>
      <c r="K89" s="9"/>
      <c r="L89" s="10">
        <f>F89+H89+J89</f>
        <v>6497</v>
      </c>
      <c r="M89" s="5" t="s">
        <v>409</v>
      </c>
      <c r="N89" s="1" t="s">
        <v>212</v>
      </c>
      <c r="O89" s="1" t="s">
        <v>212</v>
      </c>
      <c r="P89" s="1" t="s">
        <v>409</v>
      </c>
      <c r="Q89" s="1" t="s">
        <v>409</v>
      </c>
      <c r="R89" s="1" t="s">
        <v>409</v>
      </c>
      <c r="AJ89" s="1" t="s">
        <v>409</v>
      </c>
      <c r="AK89" s="1" t="s">
        <v>409</v>
      </c>
      <c r="AL89" s="1" t="s">
        <v>409</v>
      </c>
      <c r="AM89" s="1" t="s">
        <v>409</v>
      </c>
    </row>
    <row r="90" spans="1:39" ht="30" customHeight="1">
      <c r="A90" s="6"/>
      <c r="B90" s="6"/>
      <c r="C90" s="6"/>
      <c r="D90" s="6"/>
      <c r="E90" s="9"/>
      <c r="F90" s="10"/>
      <c r="G90" s="9"/>
      <c r="H90" s="10"/>
      <c r="I90" s="9"/>
      <c r="J90" s="10"/>
      <c r="K90" s="9"/>
      <c r="L90" s="10"/>
      <c r="M90" s="6"/>
    </row>
    <row r="91" spans="1:39" ht="30" customHeight="1">
      <c r="A91" s="44" t="s">
        <v>128</v>
      </c>
      <c r="B91" s="44"/>
      <c r="C91" s="44"/>
      <c r="D91" s="44"/>
      <c r="E91" s="45"/>
      <c r="F91" s="46"/>
      <c r="G91" s="45"/>
      <c r="H91" s="46"/>
      <c r="I91" s="45"/>
      <c r="J91" s="46"/>
      <c r="K91" s="45"/>
      <c r="L91" s="46"/>
      <c r="M91" s="44"/>
      <c r="N91" s="1" t="s">
        <v>196</v>
      </c>
    </row>
    <row r="92" spans="1:39" ht="30" customHeight="1">
      <c r="A92" s="5" t="s">
        <v>415</v>
      </c>
      <c r="B92" s="5" t="s">
        <v>353</v>
      </c>
      <c r="C92" s="5" t="s">
        <v>400</v>
      </c>
      <c r="D92" s="6">
        <v>3.5000000000000003E-2</v>
      </c>
      <c r="E92" s="9">
        <f>단가대비표!O25</f>
        <v>0</v>
      </c>
      <c r="F92" s="10">
        <f>TRUNC(E92*D92,1)</f>
        <v>0</v>
      </c>
      <c r="G92" s="9">
        <f>단가대비표!P25</f>
        <v>250776</v>
      </c>
      <c r="H92" s="10">
        <f>TRUNC(G92*D92,1)</f>
        <v>8777.1</v>
      </c>
      <c r="I92" s="9">
        <f>단가대비표!V25</f>
        <v>0</v>
      </c>
      <c r="J92" s="10">
        <f>TRUNC(I92*D92,1)</f>
        <v>0</v>
      </c>
      <c r="K92" s="9">
        <f t="shared" ref="K92:L94" si="12">TRUNC(E92+G92+I92,1)</f>
        <v>250776</v>
      </c>
      <c r="L92" s="10">
        <f t="shared" si="12"/>
        <v>8777.1</v>
      </c>
      <c r="M92" s="5" t="s">
        <v>409</v>
      </c>
      <c r="N92" s="1" t="s">
        <v>196</v>
      </c>
      <c r="O92" s="1" t="s">
        <v>497</v>
      </c>
      <c r="P92" s="1" t="s">
        <v>482</v>
      </c>
      <c r="Q92" s="1" t="s">
        <v>482</v>
      </c>
      <c r="R92" s="1" t="s">
        <v>437</v>
      </c>
      <c r="V92">
        <v>1</v>
      </c>
      <c r="AJ92" s="1" t="s">
        <v>409</v>
      </c>
      <c r="AK92" s="1" t="s">
        <v>385</v>
      </c>
      <c r="AL92" s="1" t="s">
        <v>409</v>
      </c>
      <c r="AM92" s="1" t="s">
        <v>409</v>
      </c>
    </row>
    <row r="93" spans="1:39" ht="30" customHeight="1">
      <c r="A93" s="5" t="s">
        <v>289</v>
      </c>
      <c r="B93" s="5" t="s">
        <v>353</v>
      </c>
      <c r="C93" s="5" t="s">
        <v>400</v>
      </c>
      <c r="D93" s="6">
        <v>0.01</v>
      </c>
      <c r="E93" s="9">
        <f>단가대비표!O24</f>
        <v>0</v>
      </c>
      <c r="F93" s="10">
        <f>TRUNC(E93*D93,1)</f>
        <v>0</v>
      </c>
      <c r="G93" s="9">
        <f>단가대비표!P24</f>
        <v>165545</v>
      </c>
      <c r="H93" s="10">
        <f>TRUNC(G93*D93,1)</f>
        <v>1655.4</v>
      </c>
      <c r="I93" s="9">
        <f>단가대비표!V24</f>
        <v>0</v>
      </c>
      <c r="J93" s="10">
        <f>TRUNC(I93*D93,1)</f>
        <v>0</v>
      </c>
      <c r="K93" s="9">
        <f t="shared" si="12"/>
        <v>165545</v>
      </c>
      <c r="L93" s="10">
        <f t="shared" si="12"/>
        <v>1655.4</v>
      </c>
      <c r="M93" s="5" t="s">
        <v>409</v>
      </c>
      <c r="N93" s="1" t="s">
        <v>196</v>
      </c>
      <c r="O93" s="1" t="s">
        <v>510</v>
      </c>
      <c r="P93" s="1" t="s">
        <v>482</v>
      </c>
      <c r="Q93" s="1" t="s">
        <v>482</v>
      </c>
      <c r="R93" s="1" t="s">
        <v>437</v>
      </c>
      <c r="V93">
        <v>1</v>
      </c>
      <c r="AJ93" s="1" t="s">
        <v>409</v>
      </c>
      <c r="AK93" s="1" t="s">
        <v>381</v>
      </c>
      <c r="AL93" s="1" t="s">
        <v>409</v>
      </c>
      <c r="AM93" s="1" t="s">
        <v>409</v>
      </c>
    </row>
    <row r="94" spans="1:39" ht="30" customHeight="1">
      <c r="A94" s="5" t="s">
        <v>635</v>
      </c>
      <c r="B94" s="5" t="s">
        <v>546</v>
      </c>
      <c r="C94" s="5" t="s">
        <v>398</v>
      </c>
      <c r="D94" s="6">
        <v>1</v>
      </c>
      <c r="E94" s="9">
        <f>TRUNC(SUMIF(V92:V94,RIGHTB(O94,1),H92:H94)*U94,2)</f>
        <v>417.3</v>
      </c>
      <c r="F94" s="10">
        <f>TRUNC(E94*D94,1)</f>
        <v>417.3</v>
      </c>
      <c r="G94" s="9">
        <v>0</v>
      </c>
      <c r="H94" s="10">
        <f>TRUNC(G94*D94,1)</f>
        <v>0</v>
      </c>
      <c r="I94" s="9">
        <v>0</v>
      </c>
      <c r="J94" s="10">
        <f>TRUNC(I94*D94,1)</f>
        <v>0</v>
      </c>
      <c r="K94" s="9">
        <f t="shared" si="12"/>
        <v>417.3</v>
      </c>
      <c r="L94" s="10">
        <f t="shared" si="12"/>
        <v>417.3</v>
      </c>
      <c r="M94" s="5" t="s">
        <v>409</v>
      </c>
      <c r="N94" s="1" t="s">
        <v>196</v>
      </c>
      <c r="O94" s="1" t="s">
        <v>177</v>
      </c>
      <c r="P94" s="1" t="s">
        <v>482</v>
      </c>
      <c r="Q94" s="1" t="s">
        <v>482</v>
      </c>
      <c r="R94" s="1" t="s">
        <v>482</v>
      </c>
      <c r="S94">
        <v>1</v>
      </c>
      <c r="T94">
        <v>0</v>
      </c>
      <c r="U94">
        <v>0.04</v>
      </c>
      <c r="AJ94" s="1" t="s">
        <v>409</v>
      </c>
      <c r="AK94" s="1" t="s">
        <v>55</v>
      </c>
      <c r="AL94" s="1" t="s">
        <v>409</v>
      </c>
      <c r="AM94" s="1" t="s">
        <v>409</v>
      </c>
    </row>
    <row r="95" spans="1:39" ht="30" customHeight="1">
      <c r="A95" s="5" t="s">
        <v>99</v>
      </c>
      <c r="B95" s="5" t="s">
        <v>409</v>
      </c>
      <c r="C95" s="5" t="s">
        <v>409</v>
      </c>
      <c r="D95" s="6"/>
      <c r="E95" s="9"/>
      <c r="F95" s="10">
        <f>TRUNC(SUMIF(N92:N94,N91,F92:F94),0)</f>
        <v>417</v>
      </c>
      <c r="G95" s="9"/>
      <c r="H95" s="10">
        <f>TRUNC(SUMIF(N92:N94,N91,H92:H94),0)</f>
        <v>10432</v>
      </c>
      <c r="I95" s="9"/>
      <c r="J95" s="10">
        <f>TRUNC(SUMIF(N92:N94,N91,J92:J94),0)</f>
        <v>0</v>
      </c>
      <c r="K95" s="9"/>
      <c r="L95" s="10">
        <f>F95+H95+J95</f>
        <v>10849</v>
      </c>
      <c r="M95" s="5" t="s">
        <v>409</v>
      </c>
      <c r="N95" s="1" t="s">
        <v>212</v>
      </c>
      <c r="O95" s="1" t="s">
        <v>212</v>
      </c>
      <c r="P95" s="1" t="s">
        <v>409</v>
      </c>
      <c r="Q95" s="1" t="s">
        <v>409</v>
      </c>
      <c r="R95" s="1" t="s">
        <v>409</v>
      </c>
      <c r="AJ95" s="1" t="s">
        <v>409</v>
      </c>
      <c r="AK95" s="1" t="s">
        <v>409</v>
      </c>
      <c r="AL95" s="1" t="s">
        <v>409</v>
      </c>
      <c r="AM95" s="1" t="s">
        <v>409</v>
      </c>
    </row>
    <row r="96" spans="1:39" ht="30" customHeight="1">
      <c r="A96" s="6"/>
      <c r="B96" s="6"/>
      <c r="C96" s="6"/>
      <c r="D96" s="6"/>
      <c r="E96" s="9"/>
      <c r="F96" s="10"/>
      <c r="G96" s="9"/>
      <c r="H96" s="10"/>
      <c r="I96" s="9"/>
      <c r="J96" s="10"/>
      <c r="K96" s="9"/>
      <c r="L96" s="10"/>
      <c r="M96" s="6"/>
    </row>
    <row r="97" spans="1:39" ht="30" customHeight="1">
      <c r="A97" s="44" t="s">
        <v>580</v>
      </c>
      <c r="B97" s="44"/>
      <c r="C97" s="44"/>
      <c r="D97" s="44"/>
      <c r="E97" s="45"/>
      <c r="F97" s="46"/>
      <c r="G97" s="45"/>
      <c r="H97" s="46"/>
      <c r="I97" s="45"/>
      <c r="J97" s="46"/>
      <c r="K97" s="45"/>
      <c r="L97" s="46"/>
      <c r="M97" s="44"/>
      <c r="N97" s="1" t="s">
        <v>173</v>
      </c>
    </row>
    <row r="98" spans="1:39" ht="30" customHeight="1">
      <c r="A98" s="5" t="s">
        <v>415</v>
      </c>
      <c r="B98" s="5" t="s">
        <v>353</v>
      </c>
      <c r="C98" s="5" t="s">
        <v>400</v>
      </c>
      <c r="D98" s="6">
        <v>6.7000000000000004E-2</v>
      </c>
      <c r="E98" s="9">
        <f>단가대비표!O25</f>
        <v>0</v>
      </c>
      <c r="F98" s="10">
        <f>TRUNC(E98*D98,1)</f>
        <v>0</v>
      </c>
      <c r="G98" s="9">
        <f>단가대비표!P25</f>
        <v>250776</v>
      </c>
      <c r="H98" s="10">
        <f>TRUNC(G98*D98,1)</f>
        <v>16801.900000000001</v>
      </c>
      <c r="I98" s="9">
        <f>단가대비표!V25</f>
        <v>0</v>
      </c>
      <c r="J98" s="10">
        <f>TRUNC(I98*D98,1)</f>
        <v>0</v>
      </c>
      <c r="K98" s="9">
        <f t="shared" ref="K98:L100" si="13">TRUNC(E98+G98+I98,1)</f>
        <v>250776</v>
      </c>
      <c r="L98" s="10">
        <f t="shared" si="13"/>
        <v>16801.900000000001</v>
      </c>
      <c r="M98" s="5" t="s">
        <v>409</v>
      </c>
      <c r="N98" s="1" t="s">
        <v>173</v>
      </c>
      <c r="O98" s="1" t="s">
        <v>497</v>
      </c>
      <c r="P98" s="1" t="s">
        <v>482</v>
      </c>
      <c r="Q98" s="1" t="s">
        <v>482</v>
      </c>
      <c r="R98" s="1" t="s">
        <v>437</v>
      </c>
      <c r="V98">
        <v>1</v>
      </c>
      <c r="AJ98" s="1" t="s">
        <v>409</v>
      </c>
      <c r="AK98" s="1" t="s">
        <v>372</v>
      </c>
      <c r="AL98" s="1" t="s">
        <v>409</v>
      </c>
      <c r="AM98" s="1" t="s">
        <v>409</v>
      </c>
    </row>
    <row r="99" spans="1:39" ht="30" customHeight="1">
      <c r="A99" s="5" t="s">
        <v>289</v>
      </c>
      <c r="B99" s="5" t="s">
        <v>353</v>
      </c>
      <c r="C99" s="5" t="s">
        <v>400</v>
      </c>
      <c r="D99" s="6">
        <v>1.0999999999999999E-2</v>
      </c>
      <c r="E99" s="9">
        <f>단가대비표!O24</f>
        <v>0</v>
      </c>
      <c r="F99" s="10">
        <f>TRUNC(E99*D99,1)</f>
        <v>0</v>
      </c>
      <c r="G99" s="9">
        <f>단가대비표!P24</f>
        <v>165545</v>
      </c>
      <c r="H99" s="10">
        <f>TRUNC(G99*D99,1)</f>
        <v>1820.9</v>
      </c>
      <c r="I99" s="9">
        <f>단가대비표!V24</f>
        <v>0</v>
      </c>
      <c r="J99" s="10">
        <f>TRUNC(I99*D99,1)</f>
        <v>0</v>
      </c>
      <c r="K99" s="9">
        <f t="shared" si="13"/>
        <v>165545</v>
      </c>
      <c r="L99" s="10">
        <f t="shared" si="13"/>
        <v>1820.9</v>
      </c>
      <c r="M99" s="5" t="s">
        <v>409</v>
      </c>
      <c r="N99" s="1" t="s">
        <v>173</v>
      </c>
      <c r="O99" s="1" t="s">
        <v>510</v>
      </c>
      <c r="P99" s="1" t="s">
        <v>482</v>
      </c>
      <c r="Q99" s="1" t="s">
        <v>482</v>
      </c>
      <c r="R99" s="1" t="s">
        <v>437</v>
      </c>
      <c r="V99">
        <v>1</v>
      </c>
      <c r="AJ99" s="1" t="s">
        <v>409</v>
      </c>
      <c r="AK99" s="1" t="s">
        <v>124</v>
      </c>
      <c r="AL99" s="1" t="s">
        <v>409</v>
      </c>
      <c r="AM99" s="1" t="s">
        <v>409</v>
      </c>
    </row>
    <row r="100" spans="1:39" ht="30" customHeight="1">
      <c r="A100" s="5" t="s">
        <v>635</v>
      </c>
      <c r="B100" s="5" t="s">
        <v>253</v>
      </c>
      <c r="C100" s="5" t="s">
        <v>398</v>
      </c>
      <c r="D100" s="6">
        <v>1</v>
      </c>
      <c r="E100" s="9">
        <f>TRUNC(SUMIF(V98:V100,RIGHTB(O100,1),H98:H100)*U100,2)</f>
        <v>372.45</v>
      </c>
      <c r="F100" s="10">
        <f>TRUNC(E100*D100,1)</f>
        <v>372.4</v>
      </c>
      <c r="G100" s="9">
        <v>0</v>
      </c>
      <c r="H100" s="10">
        <f>TRUNC(G100*D100,1)</f>
        <v>0</v>
      </c>
      <c r="I100" s="9">
        <v>0</v>
      </c>
      <c r="J100" s="10">
        <f>TRUNC(I100*D100,1)</f>
        <v>0</v>
      </c>
      <c r="K100" s="9">
        <f t="shared" si="13"/>
        <v>372.4</v>
      </c>
      <c r="L100" s="10">
        <f t="shared" si="13"/>
        <v>372.4</v>
      </c>
      <c r="M100" s="5" t="s">
        <v>409</v>
      </c>
      <c r="N100" s="1" t="s">
        <v>173</v>
      </c>
      <c r="O100" s="1" t="s">
        <v>177</v>
      </c>
      <c r="P100" s="1" t="s">
        <v>482</v>
      </c>
      <c r="Q100" s="1" t="s">
        <v>482</v>
      </c>
      <c r="R100" s="1" t="s">
        <v>482</v>
      </c>
      <c r="S100">
        <v>1</v>
      </c>
      <c r="T100">
        <v>0</v>
      </c>
      <c r="U100">
        <v>0.02</v>
      </c>
      <c r="AJ100" s="1" t="s">
        <v>409</v>
      </c>
      <c r="AK100" s="1" t="s">
        <v>57</v>
      </c>
      <c r="AL100" s="1" t="s">
        <v>409</v>
      </c>
      <c r="AM100" s="1" t="s">
        <v>409</v>
      </c>
    </row>
    <row r="101" spans="1:39" ht="30" customHeight="1">
      <c r="A101" s="5" t="s">
        <v>99</v>
      </c>
      <c r="B101" s="5" t="s">
        <v>409</v>
      </c>
      <c r="C101" s="5" t="s">
        <v>409</v>
      </c>
      <c r="D101" s="6"/>
      <c r="E101" s="9"/>
      <c r="F101" s="10">
        <f>TRUNC(SUMIF(N98:N100,N97,F98:F100),0)</f>
        <v>372</v>
      </c>
      <c r="G101" s="9"/>
      <c r="H101" s="10">
        <f>TRUNC(SUMIF(N98:N100,N97,H98:H100),0)</f>
        <v>18622</v>
      </c>
      <c r="I101" s="9"/>
      <c r="J101" s="10">
        <f>TRUNC(SUMIF(N98:N100,N97,J98:J100),0)</f>
        <v>0</v>
      </c>
      <c r="K101" s="9"/>
      <c r="L101" s="10">
        <f>F101+H101+J101</f>
        <v>18994</v>
      </c>
      <c r="M101" s="5" t="s">
        <v>409</v>
      </c>
      <c r="N101" s="1" t="s">
        <v>212</v>
      </c>
      <c r="O101" s="1" t="s">
        <v>212</v>
      </c>
      <c r="P101" s="1" t="s">
        <v>409</v>
      </c>
      <c r="Q101" s="1" t="s">
        <v>409</v>
      </c>
      <c r="R101" s="1" t="s">
        <v>409</v>
      </c>
      <c r="AJ101" s="1" t="s">
        <v>409</v>
      </c>
      <c r="AK101" s="1" t="s">
        <v>409</v>
      </c>
      <c r="AL101" s="1" t="s">
        <v>409</v>
      </c>
      <c r="AM101" s="1" t="s">
        <v>409</v>
      </c>
    </row>
    <row r="102" spans="1:39" ht="30" customHeight="1">
      <c r="A102" s="6"/>
      <c r="B102" s="6"/>
      <c r="C102" s="6"/>
      <c r="D102" s="6"/>
      <c r="E102" s="9"/>
      <c r="F102" s="10"/>
      <c r="G102" s="9"/>
      <c r="H102" s="10"/>
      <c r="I102" s="9"/>
      <c r="J102" s="10"/>
      <c r="K102" s="9"/>
      <c r="L102" s="10"/>
      <c r="M102" s="6"/>
    </row>
    <row r="103" spans="1:39" ht="30" customHeight="1">
      <c r="A103" s="44" t="s">
        <v>577</v>
      </c>
      <c r="B103" s="44"/>
      <c r="C103" s="44"/>
      <c r="D103" s="44"/>
      <c r="E103" s="45"/>
      <c r="F103" s="46"/>
      <c r="G103" s="45"/>
      <c r="H103" s="46"/>
      <c r="I103" s="45"/>
      <c r="J103" s="46"/>
      <c r="K103" s="45"/>
      <c r="L103" s="46"/>
      <c r="M103" s="44"/>
      <c r="N103" s="1" t="s">
        <v>186</v>
      </c>
    </row>
    <row r="104" spans="1:39" ht="30" customHeight="1">
      <c r="A104" s="5" t="s">
        <v>415</v>
      </c>
      <c r="B104" s="5" t="s">
        <v>353</v>
      </c>
      <c r="C104" s="5" t="s">
        <v>400</v>
      </c>
      <c r="D104" s="6">
        <v>6.6000000000000003E-2</v>
      </c>
      <c r="E104" s="9">
        <f>단가대비표!O25</f>
        <v>0</v>
      </c>
      <c r="F104" s="10">
        <f>TRUNC(E104*D104,1)</f>
        <v>0</v>
      </c>
      <c r="G104" s="9">
        <f>단가대비표!P25</f>
        <v>250776</v>
      </c>
      <c r="H104" s="10">
        <f>TRUNC(G104*D104,1)</f>
        <v>16551.2</v>
      </c>
      <c r="I104" s="9">
        <f>단가대비표!V25</f>
        <v>0</v>
      </c>
      <c r="J104" s="10">
        <f>TRUNC(I104*D104,1)</f>
        <v>0</v>
      </c>
      <c r="K104" s="9">
        <f t="shared" ref="K104:L106" si="14">TRUNC(E104+G104+I104,1)</f>
        <v>250776</v>
      </c>
      <c r="L104" s="10">
        <f t="shared" si="14"/>
        <v>16551.2</v>
      </c>
      <c r="M104" s="5" t="s">
        <v>409</v>
      </c>
      <c r="N104" s="1" t="s">
        <v>186</v>
      </c>
      <c r="O104" s="1" t="s">
        <v>497</v>
      </c>
      <c r="P104" s="1" t="s">
        <v>482</v>
      </c>
      <c r="Q104" s="1" t="s">
        <v>482</v>
      </c>
      <c r="R104" s="1" t="s">
        <v>437</v>
      </c>
      <c r="V104">
        <v>1</v>
      </c>
      <c r="AJ104" s="1" t="s">
        <v>409</v>
      </c>
      <c r="AK104" s="1" t="s">
        <v>379</v>
      </c>
      <c r="AL104" s="1" t="s">
        <v>409</v>
      </c>
      <c r="AM104" s="1" t="s">
        <v>409</v>
      </c>
    </row>
    <row r="105" spans="1:39" ht="30" customHeight="1">
      <c r="A105" s="5" t="s">
        <v>289</v>
      </c>
      <c r="B105" s="5" t="s">
        <v>353</v>
      </c>
      <c r="C105" s="5" t="s">
        <v>400</v>
      </c>
      <c r="D105" s="6">
        <v>1.7999999999999999E-2</v>
      </c>
      <c r="E105" s="9">
        <f>단가대비표!O24</f>
        <v>0</v>
      </c>
      <c r="F105" s="10">
        <f>TRUNC(E105*D105,1)</f>
        <v>0</v>
      </c>
      <c r="G105" s="9">
        <f>단가대비표!P24</f>
        <v>165545</v>
      </c>
      <c r="H105" s="10">
        <f>TRUNC(G105*D105,1)</f>
        <v>2979.8</v>
      </c>
      <c r="I105" s="9">
        <f>단가대비표!V24</f>
        <v>0</v>
      </c>
      <c r="J105" s="10">
        <f>TRUNC(I105*D105,1)</f>
        <v>0</v>
      </c>
      <c r="K105" s="9">
        <f t="shared" si="14"/>
        <v>165545</v>
      </c>
      <c r="L105" s="10">
        <f t="shared" si="14"/>
        <v>2979.8</v>
      </c>
      <c r="M105" s="5" t="s">
        <v>409</v>
      </c>
      <c r="N105" s="1" t="s">
        <v>186</v>
      </c>
      <c r="O105" s="1" t="s">
        <v>510</v>
      </c>
      <c r="P105" s="1" t="s">
        <v>482</v>
      </c>
      <c r="Q105" s="1" t="s">
        <v>482</v>
      </c>
      <c r="R105" s="1" t="s">
        <v>437</v>
      </c>
      <c r="V105">
        <v>1</v>
      </c>
      <c r="AJ105" s="1" t="s">
        <v>409</v>
      </c>
      <c r="AK105" s="1" t="s">
        <v>376</v>
      </c>
      <c r="AL105" s="1" t="s">
        <v>409</v>
      </c>
      <c r="AM105" s="1" t="s">
        <v>409</v>
      </c>
    </row>
    <row r="106" spans="1:39" ht="30" customHeight="1">
      <c r="A106" s="5" t="s">
        <v>635</v>
      </c>
      <c r="B106" s="5" t="s">
        <v>546</v>
      </c>
      <c r="C106" s="5" t="s">
        <v>398</v>
      </c>
      <c r="D106" s="6">
        <v>1</v>
      </c>
      <c r="E106" s="9">
        <f>TRUNC(SUMIF(V104:V106,RIGHTB(O106,1),H104:H106)*U106,2)</f>
        <v>781.24</v>
      </c>
      <c r="F106" s="10">
        <f>TRUNC(E106*D106,1)</f>
        <v>781.2</v>
      </c>
      <c r="G106" s="9">
        <v>0</v>
      </c>
      <c r="H106" s="10">
        <f>TRUNC(G106*D106,1)</f>
        <v>0</v>
      </c>
      <c r="I106" s="9">
        <v>0</v>
      </c>
      <c r="J106" s="10">
        <f>TRUNC(I106*D106,1)</f>
        <v>0</v>
      </c>
      <c r="K106" s="9">
        <f t="shared" si="14"/>
        <v>781.2</v>
      </c>
      <c r="L106" s="10">
        <f t="shared" si="14"/>
        <v>781.2</v>
      </c>
      <c r="M106" s="5" t="s">
        <v>409</v>
      </c>
      <c r="N106" s="1" t="s">
        <v>186</v>
      </c>
      <c r="O106" s="1" t="s">
        <v>177</v>
      </c>
      <c r="P106" s="1" t="s">
        <v>482</v>
      </c>
      <c r="Q106" s="1" t="s">
        <v>482</v>
      </c>
      <c r="R106" s="1" t="s">
        <v>482</v>
      </c>
      <c r="S106">
        <v>1</v>
      </c>
      <c r="T106">
        <v>0</v>
      </c>
      <c r="U106">
        <v>0.04</v>
      </c>
      <c r="AJ106" s="1" t="s">
        <v>409</v>
      </c>
      <c r="AK106" s="1" t="s">
        <v>56</v>
      </c>
      <c r="AL106" s="1" t="s">
        <v>409</v>
      </c>
      <c r="AM106" s="1" t="s">
        <v>409</v>
      </c>
    </row>
    <row r="107" spans="1:39" ht="30" customHeight="1">
      <c r="A107" s="5" t="s">
        <v>99</v>
      </c>
      <c r="B107" s="5" t="s">
        <v>409</v>
      </c>
      <c r="C107" s="5" t="s">
        <v>409</v>
      </c>
      <c r="D107" s="6"/>
      <c r="E107" s="9"/>
      <c r="F107" s="10">
        <f>TRUNC(SUMIF(N104:N106,N103,F104:F106),0)</f>
        <v>781</v>
      </c>
      <c r="G107" s="9"/>
      <c r="H107" s="10">
        <f>TRUNC(SUMIF(N104:N106,N103,H104:H106),0)</f>
        <v>19531</v>
      </c>
      <c r="I107" s="9"/>
      <c r="J107" s="10">
        <f>TRUNC(SUMIF(N104:N106,N103,J104:J106),0)</f>
        <v>0</v>
      </c>
      <c r="K107" s="9"/>
      <c r="L107" s="10">
        <f>F107+H107+J107</f>
        <v>20312</v>
      </c>
      <c r="M107" s="5" t="s">
        <v>409</v>
      </c>
      <c r="N107" s="1" t="s">
        <v>212</v>
      </c>
      <c r="O107" s="1" t="s">
        <v>212</v>
      </c>
      <c r="P107" s="1" t="s">
        <v>409</v>
      </c>
      <c r="Q107" s="1" t="s">
        <v>409</v>
      </c>
      <c r="R107" s="1" t="s">
        <v>409</v>
      </c>
      <c r="AJ107" s="1" t="s">
        <v>409</v>
      </c>
      <c r="AK107" s="1" t="s">
        <v>409</v>
      </c>
      <c r="AL107" s="1" t="s">
        <v>409</v>
      </c>
      <c r="AM107" s="1" t="s">
        <v>409</v>
      </c>
    </row>
    <row r="108" spans="1:39" ht="30" customHeight="1">
      <c r="A108" s="6"/>
      <c r="B108" s="6"/>
      <c r="C108" s="6"/>
      <c r="D108" s="6"/>
      <c r="E108" s="9"/>
      <c r="F108" s="10"/>
      <c r="G108" s="9"/>
      <c r="H108" s="10"/>
      <c r="I108" s="9"/>
      <c r="J108" s="10"/>
      <c r="K108" s="9"/>
      <c r="L108" s="10"/>
      <c r="M108" s="6"/>
    </row>
    <row r="109" spans="1:39" ht="30" customHeight="1">
      <c r="A109" s="44" t="s">
        <v>131</v>
      </c>
      <c r="B109" s="44"/>
      <c r="C109" s="44"/>
      <c r="D109" s="44"/>
      <c r="E109" s="45"/>
      <c r="F109" s="46"/>
      <c r="G109" s="45"/>
      <c r="H109" s="46"/>
      <c r="I109" s="45"/>
      <c r="J109" s="46"/>
      <c r="K109" s="45"/>
      <c r="L109" s="46"/>
      <c r="M109" s="44"/>
      <c r="N109" s="1" t="s">
        <v>185</v>
      </c>
    </row>
    <row r="110" spans="1:39" ht="30" customHeight="1">
      <c r="A110" s="5" t="s">
        <v>415</v>
      </c>
      <c r="B110" s="5" t="s">
        <v>353</v>
      </c>
      <c r="C110" s="5" t="s">
        <v>400</v>
      </c>
      <c r="D110" s="6">
        <v>1.2E-2</v>
      </c>
      <c r="E110" s="9">
        <f>단가대비표!O25</f>
        <v>0</v>
      </c>
      <c r="F110" s="10">
        <f>TRUNC(E110*D110,1)</f>
        <v>0</v>
      </c>
      <c r="G110" s="9">
        <f>단가대비표!P25</f>
        <v>250776</v>
      </c>
      <c r="H110" s="10">
        <f>TRUNC(G110*D110,1)</f>
        <v>3009.3</v>
      </c>
      <c r="I110" s="9">
        <f>단가대비표!V25</f>
        <v>0</v>
      </c>
      <c r="J110" s="10">
        <f>TRUNC(I110*D110,1)</f>
        <v>0</v>
      </c>
      <c r="K110" s="9">
        <f t="shared" ref="K110:L114" si="15">TRUNC(E110+G110+I110,1)</f>
        <v>250776</v>
      </c>
      <c r="L110" s="10">
        <f t="shared" si="15"/>
        <v>3009.3</v>
      </c>
      <c r="M110" s="5" t="s">
        <v>409</v>
      </c>
      <c r="N110" s="1" t="s">
        <v>185</v>
      </c>
      <c r="O110" s="1" t="s">
        <v>497</v>
      </c>
      <c r="P110" s="1" t="s">
        <v>482</v>
      </c>
      <c r="Q110" s="1" t="s">
        <v>482</v>
      </c>
      <c r="R110" s="1" t="s">
        <v>437</v>
      </c>
      <c r="V110">
        <v>1</v>
      </c>
      <c r="AJ110" s="1" t="s">
        <v>409</v>
      </c>
      <c r="AK110" s="1" t="s">
        <v>119</v>
      </c>
      <c r="AL110" s="1" t="s">
        <v>409</v>
      </c>
      <c r="AM110" s="1" t="s">
        <v>409</v>
      </c>
    </row>
    <row r="111" spans="1:39" ht="30" customHeight="1">
      <c r="A111" s="5" t="s">
        <v>289</v>
      </c>
      <c r="B111" s="5" t="s">
        <v>353</v>
      </c>
      <c r="C111" s="5" t="s">
        <v>400</v>
      </c>
      <c r="D111" s="6">
        <v>2E-3</v>
      </c>
      <c r="E111" s="9">
        <f>단가대비표!O24</f>
        <v>0</v>
      </c>
      <c r="F111" s="10">
        <f>TRUNC(E111*D111,1)</f>
        <v>0</v>
      </c>
      <c r="G111" s="9">
        <f>단가대비표!P24</f>
        <v>165545</v>
      </c>
      <c r="H111" s="10">
        <f>TRUNC(G111*D111,1)</f>
        <v>331</v>
      </c>
      <c r="I111" s="9">
        <f>단가대비표!V24</f>
        <v>0</v>
      </c>
      <c r="J111" s="10">
        <f>TRUNC(I111*D111,1)</f>
        <v>0</v>
      </c>
      <c r="K111" s="9">
        <f t="shared" si="15"/>
        <v>165545</v>
      </c>
      <c r="L111" s="10">
        <f t="shared" si="15"/>
        <v>331</v>
      </c>
      <c r="M111" s="5" t="s">
        <v>409</v>
      </c>
      <c r="N111" s="1" t="s">
        <v>185</v>
      </c>
      <c r="O111" s="1" t="s">
        <v>510</v>
      </c>
      <c r="P111" s="1" t="s">
        <v>482</v>
      </c>
      <c r="Q111" s="1" t="s">
        <v>482</v>
      </c>
      <c r="R111" s="1" t="s">
        <v>437</v>
      </c>
      <c r="V111">
        <v>1</v>
      </c>
      <c r="AJ111" s="1" t="s">
        <v>409</v>
      </c>
      <c r="AK111" s="1" t="s">
        <v>108</v>
      </c>
      <c r="AL111" s="1" t="s">
        <v>409</v>
      </c>
      <c r="AM111" s="1" t="s">
        <v>409</v>
      </c>
    </row>
    <row r="112" spans="1:39" ht="30" customHeight="1">
      <c r="A112" s="5" t="s">
        <v>415</v>
      </c>
      <c r="B112" s="5" t="s">
        <v>353</v>
      </c>
      <c r="C112" s="5" t="s">
        <v>400</v>
      </c>
      <c r="D112" s="6">
        <v>1.2E-2</v>
      </c>
      <c r="E112" s="9">
        <f>단가대비표!O25</f>
        <v>0</v>
      </c>
      <c r="F112" s="10">
        <f>TRUNC(E112*D112,1)</f>
        <v>0</v>
      </c>
      <c r="G112" s="9">
        <f>단가대비표!P25</f>
        <v>250776</v>
      </c>
      <c r="H112" s="10">
        <f>TRUNC(G112*D112,1)</f>
        <v>3009.3</v>
      </c>
      <c r="I112" s="9">
        <f>단가대비표!V25</f>
        <v>0</v>
      </c>
      <c r="J112" s="10">
        <f>TRUNC(I112*D112,1)</f>
        <v>0</v>
      </c>
      <c r="K112" s="9">
        <f t="shared" si="15"/>
        <v>250776</v>
      </c>
      <c r="L112" s="10">
        <f t="shared" si="15"/>
        <v>3009.3</v>
      </c>
      <c r="M112" s="5" t="s">
        <v>409</v>
      </c>
      <c r="N112" s="1" t="s">
        <v>185</v>
      </c>
      <c r="O112" s="1" t="s">
        <v>497</v>
      </c>
      <c r="P112" s="1" t="s">
        <v>482</v>
      </c>
      <c r="Q112" s="1" t="s">
        <v>482</v>
      </c>
      <c r="R112" s="1" t="s">
        <v>437</v>
      </c>
      <c r="V112">
        <v>1</v>
      </c>
      <c r="AJ112" s="1" t="s">
        <v>409</v>
      </c>
      <c r="AK112" s="1" t="s">
        <v>119</v>
      </c>
      <c r="AL112" s="1" t="s">
        <v>409</v>
      </c>
      <c r="AM112" s="1" t="s">
        <v>409</v>
      </c>
    </row>
    <row r="113" spans="1:39" ht="30" customHeight="1">
      <c r="A113" s="5" t="s">
        <v>289</v>
      </c>
      <c r="B113" s="5" t="s">
        <v>353</v>
      </c>
      <c r="C113" s="5" t="s">
        <v>400</v>
      </c>
      <c r="D113" s="6">
        <v>2E-3</v>
      </c>
      <c r="E113" s="9">
        <f>단가대비표!O24</f>
        <v>0</v>
      </c>
      <c r="F113" s="10">
        <f>TRUNC(E113*D113,1)</f>
        <v>0</v>
      </c>
      <c r="G113" s="9">
        <f>단가대비표!P24</f>
        <v>165545</v>
      </c>
      <c r="H113" s="10">
        <f>TRUNC(G113*D113,1)</f>
        <v>331</v>
      </c>
      <c r="I113" s="9">
        <f>단가대비표!V24</f>
        <v>0</v>
      </c>
      <c r="J113" s="10">
        <f>TRUNC(I113*D113,1)</f>
        <v>0</v>
      </c>
      <c r="K113" s="9">
        <f t="shared" si="15"/>
        <v>165545</v>
      </c>
      <c r="L113" s="10">
        <f t="shared" si="15"/>
        <v>331</v>
      </c>
      <c r="M113" s="5" t="s">
        <v>409</v>
      </c>
      <c r="N113" s="1" t="s">
        <v>185</v>
      </c>
      <c r="O113" s="1" t="s">
        <v>510</v>
      </c>
      <c r="P113" s="1" t="s">
        <v>482</v>
      </c>
      <c r="Q113" s="1" t="s">
        <v>482</v>
      </c>
      <c r="R113" s="1" t="s">
        <v>437</v>
      </c>
      <c r="V113">
        <v>1</v>
      </c>
      <c r="AJ113" s="1" t="s">
        <v>409</v>
      </c>
      <c r="AK113" s="1" t="s">
        <v>108</v>
      </c>
      <c r="AL113" s="1" t="s">
        <v>409</v>
      </c>
      <c r="AM113" s="1" t="s">
        <v>409</v>
      </c>
    </row>
    <row r="114" spans="1:39" ht="30" customHeight="1">
      <c r="A114" s="5" t="s">
        <v>635</v>
      </c>
      <c r="B114" s="5" t="s">
        <v>253</v>
      </c>
      <c r="C114" s="5" t="s">
        <v>398</v>
      </c>
      <c r="D114" s="6">
        <v>1</v>
      </c>
      <c r="E114" s="9">
        <f>TRUNC(SUMIF(V110:V114,RIGHTB(O114,1),H110:H114)*U114,2)</f>
        <v>133.61000000000001</v>
      </c>
      <c r="F114" s="10">
        <f>TRUNC(E114*D114,1)</f>
        <v>133.6</v>
      </c>
      <c r="G114" s="9">
        <v>0</v>
      </c>
      <c r="H114" s="10">
        <f>TRUNC(G114*D114,1)</f>
        <v>0</v>
      </c>
      <c r="I114" s="9">
        <v>0</v>
      </c>
      <c r="J114" s="10">
        <f>TRUNC(I114*D114,1)</f>
        <v>0</v>
      </c>
      <c r="K114" s="9">
        <f t="shared" si="15"/>
        <v>133.6</v>
      </c>
      <c r="L114" s="10">
        <f t="shared" si="15"/>
        <v>133.6</v>
      </c>
      <c r="M114" s="5" t="s">
        <v>409</v>
      </c>
      <c r="N114" s="1" t="s">
        <v>185</v>
      </c>
      <c r="O114" s="1" t="s">
        <v>177</v>
      </c>
      <c r="P114" s="1" t="s">
        <v>482</v>
      </c>
      <c r="Q114" s="1" t="s">
        <v>482</v>
      </c>
      <c r="R114" s="1" t="s">
        <v>482</v>
      </c>
      <c r="S114">
        <v>1</v>
      </c>
      <c r="T114">
        <v>0</v>
      </c>
      <c r="U114">
        <v>0.02</v>
      </c>
      <c r="AJ114" s="1" t="s">
        <v>409</v>
      </c>
      <c r="AK114" s="1" t="s">
        <v>0</v>
      </c>
      <c r="AL114" s="1" t="s">
        <v>409</v>
      </c>
      <c r="AM114" s="1" t="s">
        <v>409</v>
      </c>
    </row>
    <row r="115" spans="1:39" ht="30" customHeight="1">
      <c r="A115" s="5" t="s">
        <v>99</v>
      </c>
      <c r="B115" s="5" t="s">
        <v>409</v>
      </c>
      <c r="C115" s="5" t="s">
        <v>409</v>
      </c>
      <c r="D115" s="6"/>
      <c r="E115" s="9"/>
      <c r="F115" s="10">
        <f>TRUNC(SUMIF(N110:N114,N109,F110:F114),0)</f>
        <v>133</v>
      </c>
      <c r="G115" s="9"/>
      <c r="H115" s="10">
        <f>TRUNC(SUMIF(N110:N114,N109,H110:H114),0)</f>
        <v>6680</v>
      </c>
      <c r="I115" s="9"/>
      <c r="J115" s="10">
        <f>TRUNC(SUMIF(N110:N114,N109,J110:J114),0)</f>
        <v>0</v>
      </c>
      <c r="K115" s="9"/>
      <c r="L115" s="10">
        <f>F115+H115+J115</f>
        <v>6813</v>
      </c>
      <c r="M115" s="5" t="s">
        <v>409</v>
      </c>
      <c r="N115" s="1" t="s">
        <v>212</v>
      </c>
      <c r="O115" s="1" t="s">
        <v>212</v>
      </c>
      <c r="P115" s="1" t="s">
        <v>409</v>
      </c>
      <c r="Q115" s="1" t="s">
        <v>409</v>
      </c>
      <c r="R115" s="1" t="s">
        <v>409</v>
      </c>
      <c r="AJ115" s="1" t="s">
        <v>409</v>
      </c>
      <c r="AK115" s="1" t="s">
        <v>409</v>
      </c>
      <c r="AL115" s="1" t="s">
        <v>409</v>
      </c>
      <c r="AM115" s="1" t="s">
        <v>409</v>
      </c>
    </row>
    <row r="116" spans="1:39" ht="30" customHeight="1">
      <c r="A116" s="6"/>
      <c r="B116" s="6"/>
      <c r="C116" s="6"/>
      <c r="D116" s="6"/>
      <c r="E116" s="9"/>
      <c r="F116" s="10"/>
      <c r="G116" s="9"/>
      <c r="H116" s="10"/>
      <c r="I116" s="9"/>
      <c r="J116" s="10"/>
      <c r="K116" s="9"/>
      <c r="L116" s="10"/>
      <c r="M116" s="6"/>
    </row>
    <row r="117" spans="1:39" ht="30" customHeight="1">
      <c r="A117" s="44" t="s">
        <v>576</v>
      </c>
      <c r="B117" s="44"/>
      <c r="C117" s="44"/>
      <c r="D117" s="44"/>
      <c r="E117" s="45"/>
      <c r="F117" s="46"/>
      <c r="G117" s="45"/>
      <c r="H117" s="46"/>
      <c r="I117" s="45"/>
      <c r="J117" s="46"/>
      <c r="K117" s="45"/>
      <c r="L117" s="46"/>
      <c r="M117" s="44"/>
      <c r="N117" s="1" t="s">
        <v>175</v>
      </c>
    </row>
    <row r="118" spans="1:39" ht="30" customHeight="1">
      <c r="A118" s="5" t="s">
        <v>415</v>
      </c>
      <c r="B118" s="5" t="s">
        <v>353</v>
      </c>
      <c r="C118" s="5" t="s">
        <v>400</v>
      </c>
      <c r="D118" s="6">
        <v>3.1E-2</v>
      </c>
      <c r="E118" s="9">
        <f>단가대비표!O25</f>
        <v>0</v>
      </c>
      <c r="F118" s="10">
        <f>TRUNC(E118*D118,1)</f>
        <v>0</v>
      </c>
      <c r="G118" s="9">
        <f>단가대비표!P25</f>
        <v>250776</v>
      </c>
      <c r="H118" s="10">
        <f>TRUNC(G118*D118,1)</f>
        <v>7774</v>
      </c>
      <c r="I118" s="9">
        <f>단가대비표!V25</f>
        <v>0</v>
      </c>
      <c r="J118" s="10">
        <f>TRUNC(I118*D118,1)</f>
        <v>0</v>
      </c>
      <c r="K118" s="9">
        <f t="shared" ref="K118:L120" si="16">TRUNC(E118+G118+I118,1)</f>
        <v>250776</v>
      </c>
      <c r="L118" s="10">
        <f t="shared" si="16"/>
        <v>7774</v>
      </c>
      <c r="M118" s="5" t="s">
        <v>409</v>
      </c>
      <c r="N118" s="1" t="s">
        <v>175</v>
      </c>
      <c r="O118" s="1" t="s">
        <v>497</v>
      </c>
      <c r="P118" s="1" t="s">
        <v>482</v>
      </c>
      <c r="Q118" s="1" t="s">
        <v>482</v>
      </c>
      <c r="R118" s="1" t="s">
        <v>437</v>
      </c>
      <c r="V118">
        <v>1</v>
      </c>
      <c r="AJ118" s="1" t="s">
        <v>409</v>
      </c>
      <c r="AK118" s="1" t="s">
        <v>383</v>
      </c>
      <c r="AL118" s="1" t="s">
        <v>409</v>
      </c>
      <c r="AM118" s="1" t="s">
        <v>409</v>
      </c>
    </row>
    <row r="119" spans="1:39" ht="30" customHeight="1">
      <c r="A119" s="5" t="s">
        <v>289</v>
      </c>
      <c r="B119" s="5" t="s">
        <v>353</v>
      </c>
      <c r="C119" s="5" t="s">
        <v>400</v>
      </c>
      <c r="D119" s="6">
        <v>7.000000000000001E-3</v>
      </c>
      <c r="E119" s="9">
        <f>단가대비표!O24</f>
        <v>0</v>
      </c>
      <c r="F119" s="10">
        <f>TRUNC(E119*D119,1)</f>
        <v>0</v>
      </c>
      <c r="G119" s="9">
        <f>단가대비표!P24</f>
        <v>165545</v>
      </c>
      <c r="H119" s="10">
        <f>TRUNC(G119*D119,1)</f>
        <v>1158.8</v>
      </c>
      <c r="I119" s="9">
        <f>단가대비표!V24</f>
        <v>0</v>
      </c>
      <c r="J119" s="10">
        <f>TRUNC(I119*D119,1)</f>
        <v>0</v>
      </c>
      <c r="K119" s="9">
        <f t="shared" si="16"/>
        <v>165545</v>
      </c>
      <c r="L119" s="10">
        <f t="shared" si="16"/>
        <v>1158.8</v>
      </c>
      <c r="M119" s="5" t="s">
        <v>409</v>
      </c>
      <c r="N119" s="1" t="s">
        <v>175</v>
      </c>
      <c r="O119" s="1" t="s">
        <v>510</v>
      </c>
      <c r="P119" s="1" t="s">
        <v>482</v>
      </c>
      <c r="Q119" s="1" t="s">
        <v>482</v>
      </c>
      <c r="R119" s="1" t="s">
        <v>437</v>
      </c>
      <c r="V119">
        <v>1</v>
      </c>
      <c r="AJ119" s="1" t="s">
        <v>409</v>
      </c>
      <c r="AK119" s="1" t="s">
        <v>390</v>
      </c>
      <c r="AL119" s="1" t="s">
        <v>409</v>
      </c>
      <c r="AM119" s="1" t="s">
        <v>409</v>
      </c>
    </row>
    <row r="120" spans="1:39" ht="30" customHeight="1">
      <c r="A120" s="5" t="s">
        <v>635</v>
      </c>
      <c r="B120" s="5" t="s">
        <v>260</v>
      </c>
      <c r="C120" s="5" t="s">
        <v>398</v>
      </c>
      <c r="D120" s="6">
        <v>1</v>
      </c>
      <c r="E120" s="9">
        <f>TRUNC(SUMIF(V118:V120,RIGHTB(O120,1),H118:H120)*U120,2)</f>
        <v>267.98</v>
      </c>
      <c r="F120" s="10">
        <f>TRUNC(E120*D120,1)</f>
        <v>267.89999999999998</v>
      </c>
      <c r="G120" s="9">
        <v>0</v>
      </c>
      <c r="H120" s="10">
        <f>TRUNC(G120*D120,1)</f>
        <v>0</v>
      </c>
      <c r="I120" s="9">
        <v>0</v>
      </c>
      <c r="J120" s="10">
        <f>TRUNC(I120*D120,1)</f>
        <v>0</v>
      </c>
      <c r="K120" s="9">
        <f t="shared" si="16"/>
        <v>267.89999999999998</v>
      </c>
      <c r="L120" s="10">
        <f t="shared" si="16"/>
        <v>267.89999999999998</v>
      </c>
      <c r="M120" s="5" t="s">
        <v>409</v>
      </c>
      <c r="N120" s="1" t="s">
        <v>175</v>
      </c>
      <c r="O120" s="1" t="s">
        <v>177</v>
      </c>
      <c r="P120" s="1" t="s">
        <v>482</v>
      </c>
      <c r="Q120" s="1" t="s">
        <v>482</v>
      </c>
      <c r="R120" s="1" t="s">
        <v>482</v>
      </c>
      <c r="S120">
        <v>1</v>
      </c>
      <c r="T120">
        <v>0</v>
      </c>
      <c r="U120">
        <v>0.03</v>
      </c>
      <c r="AJ120" s="1" t="s">
        <v>409</v>
      </c>
      <c r="AK120" s="1" t="s">
        <v>53</v>
      </c>
      <c r="AL120" s="1" t="s">
        <v>409</v>
      </c>
      <c r="AM120" s="1" t="s">
        <v>409</v>
      </c>
    </row>
    <row r="121" spans="1:39" ht="30" customHeight="1">
      <c r="A121" s="5" t="s">
        <v>99</v>
      </c>
      <c r="B121" s="5" t="s">
        <v>409</v>
      </c>
      <c r="C121" s="5" t="s">
        <v>409</v>
      </c>
      <c r="D121" s="6"/>
      <c r="E121" s="9"/>
      <c r="F121" s="10">
        <f>TRUNC(SUMIF(N118:N120,N117,F118:F120),0)</f>
        <v>267</v>
      </c>
      <c r="G121" s="9"/>
      <c r="H121" s="10">
        <f>TRUNC(SUMIF(N118:N120,N117,H118:H120),0)</f>
        <v>8932</v>
      </c>
      <c r="I121" s="9"/>
      <c r="J121" s="10">
        <f>TRUNC(SUMIF(N118:N120,N117,J118:J120),0)</f>
        <v>0</v>
      </c>
      <c r="K121" s="9"/>
      <c r="L121" s="10">
        <f>F121+H121+J121</f>
        <v>9199</v>
      </c>
      <c r="M121" s="5" t="s">
        <v>409</v>
      </c>
      <c r="N121" s="1" t="s">
        <v>212</v>
      </c>
      <c r="O121" s="1" t="s">
        <v>212</v>
      </c>
      <c r="P121" s="1" t="s">
        <v>409</v>
      </c>
      <c r="Q121" s="1" t="s">
        <v>409</v>
      </c>
      <c r="R121" s="1" t="s">
        <v>409</v>
      </c>
      <c r="AJ121" s="1" t="s">
        <v>409</v>
      </c>
      <c r="AK121" s="1" t="s">
        <v>409</v>
      </c>
      <c r="AL121" s="1" t="s">
        <v>409</v>
      </c>
      <c r="AM121" s="1" t="s">
        <v>409</v>
      </c>
    </row>
  </sheetData>
  <mergeCells count="54">
    <mergeCell ref="A109:M109"/>
    <mergeCell ref="A117:M117"/>
    <mergeCell ref="A73:M73"/>
    <mergeCell ref="A80:M80"/>
    <mergeCell ref="A85:M85"/>
    <mergeCell ref="A91:M91"/>
    <mergeCell ref="A97:M97"/>
    <mergeCell ref="A103:M103"/>
    <mergeCell ref="A69:M69"/>
    <mergeCell ref="A4:M4"/>
    <mergeCell ref="A8:M8"/>
    <mergeCell ref="A12:M12"/>
    <mergeCell ref="A21:M21"/>
    <mergeCell ref="A29:M29"/>
    <mergeCell ref="A38:M38"/>
    <mergeCell ref="A42:M42"/>
    <mergeCell ref="A47:M47"/>
    <mergeCell ref="A52:M52"/>
    <mergeCell ref="A57:M57"/>
    <mergeCell ref="A62:M62"/>
    <mergeCell ref="AK2:AK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Y2:Y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</mergeCells>
  <phoneticPr fontId="10" type="noConversion"/>
  <pageMargins left="0.78694444894790649" right="0" top="0.39347222447395325" bottom="0.39347222447395325" header="0" footer="0"/>
  <pageSetup paperSize="9" scale="64" fitToHeight="0" orientation="landscape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B32"/>
  <sheetViews>
    <sheetView topLeftCell="B1" zoomScaleNormal="100" zoomScaleSheetLayoutView="75" workbookViewId="0">
      <selection activeCell="M9" sqref="M9"/>
    </sheetView>
  </sheetViews>
  <sheetFormatPr defaultColWidth="9" defaultRowHeight="16.5"/>
  <cols>
    <col min="1" max="1" width="21.625" hidden="1" customWidth="1"/>
    <col min="2" max="3" width="30.5" bestFit="1" customWidth="1"/>
    <col min="4" max="4" width="5.5" bestFit="1" customWidth="1"/>
    <col min="5" max="5" width="11.25" bestFit="1" customWidth="1"/>
    <col min="6" max="6" width="6.625" bestFit="1" customWidth="1"/>
    <col min="7" max="7" width="9.5" bestFit="1" customWidth="1"/>
    <col min="8" max="8" width="6.625" bestFit="1" customWidth="1"/>
    <col min="9" max="9" width="9.5" bestFit="1" customWidth="1"/>
    <col min="10" max="10" width="6.625" bestFit="1" customWidth="1"/>
    <col min="11" max="11" width="13.875" bestFit="1" customWidth="1"/>
    <col min="12" max="12" width="6.625" bestFit="1" customWidth="1"/>
    <col min="13" max="13" width="16.125" bestFit="1" customWidth="1"/>
    <col min="14" max="14" width="6.625" bestFit="1" customWidth="1"/>
    <col min="15" max="15" width="16.125" bestFit="1" customWidth="1"/>
    <col min="16" max="16" width="15" bestFit="1" customWidth="1"/>
    <col min="17" max="17" width="11.25" bestFit="1" customWidth="1"/>
    <col min="18" max="19" width="9.25" bestFit="1" customWidth="1"/>
    <col min="20" max="20" width="10.375" bestFit="1" customWidth="1"/>
    <col min="21" max="22" width="13.875" bestFit="1" customWidth="1"/>
    <col min="23" max="23" width="8.5" bestFit="1" customWidth="1"/>
    <col min="24" max="24" width="10.5" bestFit="1" customWidth="1"/>
    <col min="25" max="26" width="9" hidden="1" customWidth="1"/>
    <col min="27" max="27" width="11" hidden="1" customWidth="1"/>
    <col min="28" max="28" width="9" hidden="1" customWidth="1"/>
  </cols>
  <sheetData>
    <row r="1" spans="1:28" ht="30" customHeight="1">
      <c r="A1" s="43" t="s">
        <v>639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</row>
    <row r="2" spans="1:28" ht="30" customHeight="1">
      <c r="A2" s="47" t="s">
        <v>594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3" spans="1:28" ht="30" customHeight="1">
      <c r="A3" s="40" t="s">
        <v>244</v>
      </c>
      <c r="B3" s="40" t="s">
        <v>573</v>
      </c>
      <c r="C3" s="40" t="s">
        <v>428</v>
      </c>
      <c r="D3" s="40" t="s">
        <v>396</v>
      </c>
      <c r="E3" s="40" t="s">
        <v>230</v>
      </c>
      <c r="F3" s="40"/>
      <c r="G3" s="40"/>
      <c r="H3" s="40"/>
      <c r="I3" s="40"/>
      <c r="J3" s="40"/>
      <c r="K3" s="40"/>
      <c r="L3" s="40"/>
      <c r="M3" s="40"/>
      <c r="N3" s="40"/>
      <c r="O3" s="40"/>
      <c r="P3" s="40" t="s">
        <v>70</v>
      </c>
      <c r="Q3" s="40" t="s">
        <v>295</v>
      </c>
      <c r="R3" s="40"/>
      <c r="S3" s="40"/>
      <c r="T3" s="40"/>
      <c r="U3" s="40"/>
      <c r="V3" s="40"/>
      <c r="W3" s="40" t="s">
        <v>37</v>
      </c>
      <c r="X3" s="40" t="s">
        <v>235</v>
      </c>
      <c r="Y3" s="42" t="s">
        <v>17</v>
      </c>
      <c r="Z3" s="42" t="s">
        <v>35</v>
      </c>
      <c r="AA3" s="42" t="s">
        <v>228</v>
      </c>
      <c r="AB3" s="42" t="s">
        <v>271</v>
      </c>
    </row>
    <row r="4" spans="1:28" ht="30" customHeight="1">
      <c r="A4" s="40"/>
      <c r="B4" s="40"/>
      <c r="C4" s="40"/>
      <c r="D4" s="40"/>
      <c r="E4" s="2" t="s">
        <v>351</v>
      </c>
      <c r="F4" s="2" t="s">
        <v>527</v>
      </c>
      <c r="G4" s="2" t="s">
        <v>39</v>
      </c>
      <c r="H4" s="2" t="s">
        <v>527</v>
      </c>
      <c r="I4" s="2" t="s">
        <v>68</v>
      </c>
      <c r="J4" s="2" t="s">
        <v>527</v>
      </c>
      <c r="K4" s="2" t="s">
        <v>326</v>
      </c>
      <c r="L4" s="2" t="s">
        <v>527</v>
      </c>
      <c r="M4" s="2" t="s">
        <v>328</v>
      </c>
      <c r="N4" s="2" t="s">
        <v>527</v>
      </c>
      <c r="O4" s="2" t="s">
        <v>22</v>
      </c>
      <c r="P4" s="40"/>
      <c r="Q4" s="2" t="s">
        <v>351</v>
      </c>
      <c r="R4" s="2" t="s">
        <v>39</v>
      </c>
      <c r="S4" s="2" t="s">
        <v>68</v>
      </c>
      <c r="T4" s="2" t="s">
        <v>326</v>
      </c>
      <c r="U4" s="2" t="s">
        <v>328</v>
      </c>
      <c r="V4" s="2" t="s">
        <v>22</v>
      </c>
      <c r="W4" s="40"/>
      <c r="X4" s="40"/>
      <c r="Y4" s="42"/>
      <c r="Z4" s="42"/>
      <c r="AA4" s="42"/>
      <c r="AB4" s="42"/>
    </row>
    <row r="5" spans="1:28" ht="30" customHeight="1">
      <c r="A5" s="5" t="s">
        <v>502</v>
      </c>
      <c r="B5" s="5" t="s">
        <v>536</v>
      </c>
      <c r="C5" s="5" t="s">
        <v>532</v>
      </c>
      <c r="D5" s="11" t="s">
        <v>440</v>
      </c>
      <c r="E5" s="12">
        <v>0</v>
      </c>
      <c r="F5" s="5" t="s">
        <v>409</v>
      </c>
      <c r="G5" s="12">
        <v>0</v>
      </c>
      <c r="H5" s="5" t="s">
        <v>409</v>
      </c>
      <c r="I5" s="12">
        <v>0</v>
      </c>
      <c r="J5" s="5" t="s">
        <v>409</v>
      </c>
      <c r="K5" s="12">
        <v>10500</v>
      </c>
      <c r="L5" s="5" t="s">
        <v>409</v>
      </c>
      <c r="M5" s="12">
        <v>15000</v>
      </c>
      <c r="N5" s="5" t="s">
        <v>409</v>
      </c>
      <c r="O5" s="12">
        <f t="shared" ref="O5:O19" si="0">SMALL(E5:M5,COUNTIF(E5:M5,0)+1)</f>
        <v>10500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5" t="s">
        <v>30</v>
      </c>
      <c r="X5" s="5" t="s">
        <v>409</v>
      </c>
      <c r="Y5" s="1" t="s">
        <v>409</v>
      </c>
      <c r="Z5" s="1" t="s">
        <v>409</v>
      </c>
      <c r="AA5" s="13"/>
      <c r="AB5" s="1" t="s">
        <v>409</v>
      </c>
    </row>
    <row r="6" spans="1:28" ht="30" customHeight="1">
      <c r="A6" s="5" t="s">
        <v>503</v>
      </c>
      <c r="B6" s="5" t="s">
        <v>331</v>
      </c>
      <c r="C6" s="5" t="s">
        <v>350</v>
      </c>
      <c r="D6" s="11" t="s">
        <v>463</v>
      </c>
      <c r="E6" s="12">
        <v>0</v>
      </c>
      <c r="F6" s="5" t="s">
        <v>409</v>
      </c>
      <c r="G6" s="12">
        <v>0</v>
      </c>
      <c r="H6" s="5" t="s">
        <v>409</v>
      </c>
      <c r="I6" s="12">
        <v>0</v>
      </c>
      <c r="J6" s="5" t="s">
        <v>409</v>
      </c>
      <c r="K6" s="12">
        <v>2500</v>
      </c>
      <c r="L6" s="5" t="s">
        <v>409</v>
      </c>
      <c r="M6" s="12">
        <v>4000</v>
      </c>
      <c r="N6" s="5" t="s">
        <v>409</v>
      </c>
      <c r="O6" s="12">
        <f t="shared" si="0"/>
        <v>2500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5" t="s">
        <v>14</v>
      </c>
      <c r="X6" s="5" t="s">
        <v>409</v>
      </c>
      <c r="Y6" s="1" t="s">
        <v>409</v>
      </c>
      <c r="Z6" s="1" t="s">
        <v>409</v>
      </c>
      <c r="AA6" s="13"/>
      <c r="AB6" s="1" t="s">
        <v>409</v>
      </c>
    </row>
    <row r="7" spans="1:28" ht="30" customHeight="1">
      <c r="A7" s="5" t="s">
        <v>490</v>
      </c>
      <c r="B7" s="5" t="s">
        <v>489</v>
      </c>
      <c r="C7" s="5" t="s">
        <v>409</v>
      </c>
      <c r="D7" s="11" t="s">
        <v>440</v>
      </c>
      <c r="E7" s="12">
        <v>2692</v>
      </c>
      <c r="F7" s="5" t="s">
        <v>409</v>
      </c>
      <c r="G7" s="12">
        <v>0</v>
      </c>
      <c r="H7" s="5" t="s">
        <v>409</v>
      </c>
      <c r="I7" s="12">
        <v>0</v>
      </c>
      <c r="J7" s="5" t="s">
        <v>409</v>
      </c>
      <c r="K7" s="12">
        <v>0</v>
      </c>
      <c r="L7" s="5" t="s">
        <v>409</v>
      </c>
      <c r="M7" s="12">
        <v>0</v>
      </c>
      <c r="N7" s="5" t="s">
        <v>409</v>
      </c>
      <c r="O7" s="12">
        <f t="shared" si="0"/>
        <v>2692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5" t="s">
        <v>339</v>
      </c>
      <c r="X7" s="5" t="s">
        <v>409</v>
      </c>
      <c r="Y7" s="1" t="s">
        <v>409</v>
      </c>
      <c r="Z7" s="1" t="s">
        <v>409</v>
      </c>
      <c r="AA7" s="13"/>
      <c r="AB7" s="1" t="s">
        <v>409</v>
      </c>
    </row>
    <row r="8" spans="1:28" ht="30" customHeight="1">
      <c r="A8" s="5" t="s">
        <v>508</v>
      </c>
      <c r="B8" s="5" t="s">
        <v>337</v>
      </c>
      <c r="C8" s="5" t="s">
        <v>350</v>
      </c>
      <c r="D8" s="11" t="s">
        <v>463</v>
      </c>
      <c r="E8" s="12">
        <v>0</v>
      </c>
      <c r="F8" s="5" t="s">
        <v>409</v>
      </c>
      <c r="G8" s="12">
        <v>0</v>
      </c>
      <c r="H8" s="5" t="s">
        <v>409</v>
      </c>
      <c r="I8" s="12">
        <v>0</v>
      </c>
      <c r="J8" s="5" t="s">
        <v>409</v>
      </c>
      <c r="K8" s="12">
        <v>1800</v>
      </c>
      <c r="L8" s="5" t="s">
        <v>409</v>
      </c>
      <c r="M8" s="12">
        <v>2500</v>
      </c>
      <c r="N8" s="5" t="s">
        <v>409</v>
      </c>
      <c r="O8" s="12">
        <f t="shared" si="0"/>
        <v>1800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5" t="s">
        <v>347</v>
      </c>
      <c r="X8" s="5" t="s">
        <v>409</v>
      </c>
      <c r="Y8" s="1" t="s">
        <v>409</v>
      </c>
      <c r="Z8" s="1" t="s">
        <v>409</v>
      </c>
      <c r="AA8" s="13"/>
      <c r="AB8" s="1" t="s">
        <v>409</v>
      </c>
    </row>
    <row r="9" spans="1:28" ht="30" customHeight="1">
      <c r="A9" s="5" t="s">
        <v>500</v>
      </c>
      <c r="B9" s="5" t="s">
        <v>179</v>
      </c>
      <c r="C9" s="5" t="s">
        <v>145</v>
      </c>
      <c r="D9" s="11" t="s">
        <v>479</v>
      </c>
      <c r="E9" s="12">
        <v>0</v>
      </c>
      <c r="F9" s="5" t="s">
        <v>409</v>
      </c>
      <c r="G9" s="12">
        <v>0</v>
      </c>
      <c r="H9" s="5" t="s">
        <v>409</v>
      </c>
      <c r="I9" s="12">
        <v>0</v>
      </c>
      <c r="J9" s="5" t="s">
        <v>409</v>
      </c>
      <c r="K9" s="12">
        <v>72000</v>
      </c>
      <c r="L9" s="5" t="s">
        <v>27</v>
      </c>
      <c r="M9" s="12">
        <v>67500</v>
      </c>
      <c r="N9" s="5" t="s">
        <v>409</v>
      </c>
      <c r="O9" s="12">
        <f t="shared" si="0"/>
        <v>67500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5" t="s">
        <v>19</v>
      </c>
      <c r="X9" s="5" t="s">
        <v>409</v>
      </c>
      <c r="Y9" s="1" t="s">
        <v>409</v>
      </c>
      <c r="Z9" s="1" t="s">
        <v>409</v>
      </c>
      <c r="AA9" s="13"/>
      <c r="AB9" s="1" t="s">
        <v>409</v>
      </c>
    </row>
    <row r="10" spans="1:28" ht="30" customHeight="1">
      <c r="A10" s="5" t="s">
        <v>511</v>
      </c>
      <c r="B10" s="5" t="s">
        <v>88</v>
      </c>
      <c r="C10" s="5" t="s">
        <v>222</v>
      </c>
      <c r="D10" s="11" t="s">
        <v>463</v>
      </c>
      <c r="E10" s="12">
        <v>0</v>
      </c>
      <c r="F10" s="5" t="s">
        <v>409</v>
      </c>
      <c r="G10" s="12">
        <v>0</v>
      </c>
      <c r="H10" s="5" t="s">
        <v>409</v>
      </c>
      <c r="I10" s="12">
        <v>0</v>
      </c>
      <c r="J10" s="5" t="s">
        <v>409</v>
      </c>
      <c r="K10" s="12">
        <v>1560</v>
      </c>
      <c r="L10" s="5" t="s">
        <v>409</v>
      </c>
      <c r="M10" s="12">
        <v>2500</v>
      </c>
      <c r="N10" s="5" t="s">
        <v>409</v>
      </c>
      <c r="O10" s="12">
        <f t="shared" si="0"/>
        <v>1560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5" t="s">
        <v>208</v>
      </c>
      <c r="X10" s="5" t="s">
        <v>409</v>
      </c>
      <c r="Y10" s="1" t="s">
        <v>409</v>
      </c>
      <c r="Z10" s="1" t="s">
        <v>409</v>
      </c>
      <c r="AA10" s="13"/>
      <c r="AB10" s="1" t="s">
        <v>409</v>
      </c>
    </row>
    <row r="11" spans="1:28" ht="30" customHeight="1">
      <c r="A11" s="5" t="s">
        <v>513</v>
      </c>
      <c r="B11" s="5" t="s">
        <v>195</v>
      </c>
      <c r="C11" s="5" t="s">
        <v>507</v>
      </c>
      <c r="D11" s="11" t="s">
        <v>479</v>
      </c>
      <c r="E11" s="12">
        <v>0</v>
      </c>
      <c r="F11" s="5" t="s">
        <v>409</v>
      </c>
      <c r="G11" s="12">
        <v>0</v>
      </c>
      <c r="H11" s="5" t="s">
        <v>409</v>
      </c>
      <c r="I11" s="12">
        <v>0</v>
      </c>
      <c r="J11" s="5" t="s">
        <v>409</v>
      </c>
      <c r="K11" s="12">
        <v>60000</v>
      </c>
      <c r="L11" s="5" t="s">
        <v>201</v>
      </c>
      <c r="M11" s="12">
        <v>0</v>
      </c>
      <c r="N11" s="5" t="s">
        <v>409</v>
      </c>
      <c r="O11" s="12">
        <f t="shared" si="0"/>
        <v>60000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5" t="s">
        <v>345</v>
      </c>
      <c r="X11" s="5" t="s">
        <v>409</v>
      </c>
      <c r="Y11" s="1" t="s">
        <v>409</v>
      </c>
      <c r="Z11" s="1" t="s">
        <v>409</v>
      </c>
      <c r="AA11" s="13"/>
      <c r="AB11" s="1" t="s">
        <v>409</v>
      </c>
    </row>
    <row r="12" spans="1:28" ht="30" customHeight="1">
      <c r="A12" s="5" t="s">
        <v>493</v>
      </c>
      <c r="B12" s="5" t="s">
        <v>23</v>
      </c>
      <c r="C12" s="5" t="s">
        <v>409</v>
      </c>
      <c r="D12" s="11" t="s">
        <v>440</v>
      </c>
      <c r="E12" s="12">
        <v>0</v>
      </c>
      <c r="F12" s="5" t="s">
        <v>409</v>
      </c>
      <c r="G12" s="12">
        <v>0</v>
      </c>
      <c r="H12" s="5" t="s">
        <v>409</v>
      </c>
      <c r="I12" s="12">
        <v>0</v>
      </c>
      <c r="J12" s="5" t="s">
        <v>409</v>
      </c>
      <c r="K12" s="12">
        <v>11000</v>
      </c>
      <c r="L12" s="5" t="s">
        <v>409</v>
      </c>
      <c r="M12" s="12">
        <v>13500</v>
      </c>
      <c r="N12" s="5" t="s">
        <v>409</v>
      </c>
      <c r="O12" s="12">
        <f t="shared" si="0"/>
        <v>11000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5" t="s">
        <v>33</v>
      </c>
      <c r="X12" s="5" t="s">
        <v>409</v>
      </c>
      <c r="Y12" s="1" t="s">
        <v>409</v>
      </c>
      <c r="Z12" s="1" t="s">
        <v>409</v>
      </c>
      <c r="AA12" s="13"/>
      <c r="AB12" s="1" t="s">
        <v>409</v>
      </c>
    </row>
    <row r="13" spans="1:28" ht="30" customHeight="1">
      <c r="A13" s="5" t="s">
        <v>504</v>
      </c>
      <c r="B13" s="5" t="s">
        <v>355</v>
      </c>
      <c r="C13" s="5" t="s">
        <v>559</v>
      </c>
      <c r="D13" s="11" t="s">
        <v>411</v>
      </c>
      <c r="E13" s="12">
        <v>0</v>
      </c>
      <c r="F13" s="5" t="s">
        <v>409</v>
      </c>
      <c r="G13" s="12">
        <v>0</v>
      </c>
      <c r="H13" s="5" t="s">
        <v>409</v>
      </c>
      <c r="I13" s="12">
        <v>0</v>
      </c>
      <c r="J13" s="5" t="s">
        <v>409</v>
      </c>
      <c r="K13" s="12">
        <v>8900000</v>
      </c>
      <c r="L13" s="5" t="s">
        <v>446</v>
      </c>
      <c r="M13" s="12">
        <v>0</v>
      </c>
      <c r="N13" s="5" t="s">
        <v>409</v>
      </c>
      <c r="O13" s="12">
        <f t="shared" si="0"/>
        <v>8900000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5" t="s">
        <v>332</v>
      </c>
      <c r="X13" s="5" t="s">
        <v>409</v>
      </c>
      <c r="Y13" s="1" t="s">
        <v>409</v>
      </c>
      <c r="Z13" s="1" t="s">
        <v>409</v>
      </c>
      <c r="AA13" s="13"/>
      <c r="AB13" s="1" t="s">
        <v>409</v>
      </c>
    </row>
    <row r="14" spans="1:28" ht="30" customHeight="1">
      <c r="A14" s="5" t="s">
        <v>498</v>
      </c>
      <c r="B14" s="5" t="s">
        <v>483</v>
      </c>
      <c r="C14" s="5" t="s">
        <v>623</v>
      </c>
      <c r="D14" s="11" t="s">
        <v>442</v>
      </c>
      <c r="E14" s="12">
        <v>217</v>
      </c>
      <c r="F14" s="5" t="s">
        <v>409</v>
      </c>
      <c r="G14" s="12">
        <v>230</v>
      </c>
      <c r="H14" s="5" t="s">
        <v>42</v>
      </c>
      <c r="I14" s="12">
        <v>385</v>
      </c>
      <c r="J14" s="5" t="s">
        <v>528</v>
      </c>
      <c r="K14" s="12">
        <v>0</v>
      </c>
      <c r="L14" s="5" t="s">
        <v>409</v>
      </c>
      <c r="M14" s="12">
        <v>0</v>
      </c>
      <c r="N14" s="5" t="s">
        <v>409</v>
      </c>
      <c r="O14" s="12">
        <f t="shared" si="0"/>
        <v>217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5" t="s">
        <v>526</v>
      </c>
      <c r="X14" s="5" t="s">
        <v>409</v>
      </c>
      <c r="Y14" s="1" t="s">
        <v>409</v>
      </c>
      <c r="Z14" s="1" t="s">
        <v>409</v>
      </c>
      <c r="AA14" s="13"/>
      <c r="AB14" s="1" t="s">
        <v>409</v>
      </c>
    </row>
    <row r="15" spans="1:28" ht="30" customHeight="1">
      <c r="A15" s="5" t="s">
        <v>512</v>
      </c>
      <c r="B15" s="5" t="s">
        <v>488</v>
      </c>
      <c r="C15" s="5" t="s">
        <v>48</v>
      </c>
      <c r="D15" s="11" t="s">
        <v>435</v>
      </c>
      <c r="E15" s="12">
        <v>3125.16</v>
      </c>
      <c r="F15" s="5" t="s">
        <v>409</v>
      </c>
      <c r="G15" s="12">
        <v>0</v>
      </c>
      <c r="H15" s="5" t="s">
        <v>409</v>
      </c>
      <c r="I15" s="12">
        <v>0</v>
      </c>
      <c r="J15" s="5" t="s">
        <v>409</v>
      </c>
      <c r="K15" s="12">
        <v>0</v>
      </c>
      <c r="L15" s="5" t="s">
        <v>409</v>
      </c>
      <c r="M15" s="12">
        <v>0</v>
      </c>
      <c r="N15" s="5" t="s">
        <v>409</v>
      </c>
      <c r="O15" s="12">
        <f t="shared" si="0"/>
        <v>3125.16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5" t="s">
        <v>292</v>
      </c>
      <c r="X15" s="5" t="s">
        <v>310</v>
      </c>
      <c r="Y15" s="1" t="s">
        <v>409</v>
      </c>
      <c r="Z15" s="1" t="s">
        <v>409</v>
      </c>
      <c r="AA15" s="13"/>
      <c r="AB15" s="1" t="s">
        <v>409</v>
      </c>
    </row>
    <row r="16" spans="1:28" ht="30" customHeight="1">
      <c r="A16" s="5" t="s">
        <v>517</v>
      </c>
      <c r="B16" s="5" t="s">
        <v>488</v>
      </c>
      <c r="C16" s="5" t="s">
        <v>101</v>
      </c>
      <c r="D16" s="11" t="s">
        <v>435</v>
      </c>
      <c r="E16" s="12">
        <v>0</v>
      </c>
      <c r="F16" s="5" t="s">
        <v>409</v>
      </c>
      <c r="G16" s="12">
        <v>3125.44</v>
      </c>
      <c r="H16" s="5" t="s">
        <v>449</v>
      </c>
      <c r="I16" s="12">
        <v>0</v>
      </c>
      <c r="J16" s="5" t="s">
        <v>409</v>
      </c>
      <c r="K16" s="12">
        <v>0</v>
      </c>
      <c r="L16" s="5" t="s">
        <v>409</v>
      </c>
      <c r="M16" s="12">
        <v>0</v>
      </c>
      <c r="N16" s="5" t="s">
        <v>409</v>
      </c>
      <c r="O16" s="12">
        <f t="shared" si="0"/>
        <v>3125.44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5" t="s">
        <v>9</v>
      </c>
      <c r="X16" s="5" t="s">
        <v>310</v>
      </c>
      <c r="Y16" s="1" t="s">
        <v>409</v>
      </c>
      <c r="Z16" s="1" t="s">
        <v>409</v>
      </c>
      <c r="AA16" s="13"/>
      <c r="AB16" s="1" t="s">
        <v>409</v>
      </c>
    </row>
    <row r="17" spans="1:28" ht="30" customHeight="1">
      <c r="A17" s="5" t="s">
        <v>516</v>
      </c>
      <c r="B17" s="5" t="s">
        <v>410</v>
      </c>
      <c r="C17" s="5" t="s">
        <v>409</v>
      </c>
      <c r="D17" s="11" t="s">
        <v>435</v>
      </c>
      <c r="E17" s="12">
        <v>0</v>
      </c>
      <c r="F17" s="5" t="s">
        <v>409</v>
      </c>
      <c r="G17" s="12">
        <v>0</v>
      </c>
      <c r="H17" s="5" t="s">
        <v>409</v>
      </c>
      <c r="I17" s="12">
        <v>0</v>
      </c>
      <c r="J17" s="5" t="s">
        <v>409</v>
      </c>
      <c r="K17" s="12">
        <v>0</v>
      </c>
      <c r="L17" s="5" t="s">
        <v>409</v>
      </c>
      <c r="M17" s="12">
        <v>1150</v>
      </c>
      <c r="N17" s="5" t="s">
        <v>409</v>
      </c>
      <c r="O17" s="12">
        <f t="shared" si="0"/>
        <v>1150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5" t="s">
        <v>18</v>
      </c>
      <c r="X17" s="5" t="s">
        <v>409</v>
      </c>
      <c r="Y17" s="1" t="s">
        <v>409</v>
      </c>
      <c r="Z17" s="1" t="s">
        <v>409</v>
      </c>
      <c r="AA17" s="13"/>
      <c r="AB17" s="1" t="s">
        <v>409</v>
      </c>
    </row>
    <row r="18" spans="1:28" ht="30" customHeight="1">
      <c r="A18" s="5" t="s">
        <v>501</v>
      </c>
      <c r="B18" s="5" t="s">
        <v>549</v>
      </c>
      <c r="C18" s="5" t="s">
        <v>596</v>
      </c>
      <c r="D18" s="11" t="s">
        <v>474</v>
      </c>
      <c r="E18" s="12">
        <v>0</v>
      </c>
      <c r="F18" s="5" t="s">
        <v>409</v>
      </c>
      <c r="G18" s="12">
        <v>0</v>
      </c>
      <c r="H18" s="5" t="s">
        <v>409</v>
      </c>
      <c r="I18" s="12">
        <v>0</v>
      </c>
      <c r="J18" s="5" t="s">
        <v>409</v>
      </c>
      <c r="K18" s="12">
        <v>0</v>
      </c>
      <c r="L18" s="5" t="s">
        <v>409</v>
      </c>
      <c r="M18" s="12">
        <v>3767</v>
      </c>
      <c r="N18" s="5" t="s">
        <v>409</v>
      </c>
      <c r="O18" s="12">
        <f t="shared" si="0"/>
        <v>3767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5" t="s">
        <v>34</v>
      </c>
      <c r="X18" s="5" t="s">
        <v>409</v>
      </c>
      <c r="Y18" s="1" t="s">
        <v>409</v>
      </c>
      <c r="Z18" s="1" t="s">
        <v>409</v>
      </c>
      <c r="AA18" s="13"/>
      <c r="AB18" s="1" t="s">
        <v>409</v>
      </c>
    </row>
    <row r="19" spans="1:28" ht="30" customHeight="1">
      <c r="A19" s="5" t="s">
        <v>514</v>
      </c>
      <c r="B19" s="5" t="s">
        <v>549</v>
      </c>
      <c r="C19" s="5" t="s">
        <v>317</v>
      </c>
      <c r="D19" s="11" t="s">
        <v>474</v>
      </c>
      <c r="E19" s="12">
        <v>0</v>
      </c>
      <c r="F19" s="5" t="s">
        <v>409</v>
      </c>
      <c r="G19" s="12">
        <v>5925</v>
      </c>
      <c r="H19" s="5" t="s">
        <v>476</v>
      </c>
      <c r="I19" s="12">
        <v>0</v>
      </c>
      <c r="J19" s="5" t="s">
        <v>409</v>
      </c>
      <c r="K19" s="12">
        <v>0</v>
      </c>
      <c r="L19" s="5" t="s">
        <v>409</v>
      </c>
      <c r="M19" s="12">
        <v>0</v>
      </c>
      <c r="N19" s="5" t="s">
        <v>409</v>
      </c>
      <c r="O19" s="12">
        <f t="shared" si="0"/>
        <v>5925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5" t="s">
        <v>340</v>
      </c>
      <c r="X19" s="5" t="s">
        <v>409</v>
      </c>
      <c r="Y19" s="1" t="s">
        <v>409</v>
      </c>
      <c r="Z19" s="1" t="s">
        <v>409</v>
      </c>
      <c r="AA19" s="13"/>
      <c r="AB19" s="1" t="s">
        <v>409</v>
      </c>
    </row>
    <row r="20" spans="1:28" ht="30" customHeight="1">
      <c r="A20" s="5" t="s">
        <v>496</v>
      </c>
      <c r="B20" s="5" t="s">
        <v>660</v>
      </c>
      <c r="C20" s="5" t="s">
        <v>620</v>
      </c>
      <c r="D20" s="11" t="s">
        <v>474</v>
      </c>
      <c r="E20" s="12">
        <v>0</v>
      </c>
      <c r="F20" s="5" t="s">
        <v>409</v>
      </c>
      <c r="G20" s="12">
        <v>0</v>
      </c>
      <c r="H20" s="5" t="s">
        <v>409</v>
      </c>
      <c r="I20" s="12">
        <v>0</v>
      </c>
      <c r="J20" s="5" t="s">
        <v>409</v>
      </c>
      <c r="K20" s="12">
        <v>0</v>
      </c>
      <c r="L20" s="5" t="s">
        <v>409</v>
      </c>
      <c r="M20" s="12">
        <v>0</v>
      </c>
      <c r="N20" s="5" t="s">
        <v>409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5" t="s">
        <v>152</v>
      </c>
      <c r="X20" s="5" t="s">
        <v>409</v>
      </c>
      <c r="Y20" s="1" t="s">
        <v>409</v>
      </c>
      <c r="Z20" s="1" t="s">
        <v>409</v>
      </c>
      <c r="AA20" s="13"/>
      <c r="AB20" s="1" t="s">
        <v>409</v>
      </c>
    </row>
    <row r="21" spans="1:28" ht="30" customHeight="1">
      <c r="A21" s="5" t="s">
        <v>494</v>
      </c>
      <c r="B21" s="5" t="s">
        <v>447</v>
      </c>
      <c r="C21" s="5" t="s">
        <v>215</v>
      </c>
      <c r="D21" s="11" t="s">
        <v>474</v>
      </c>
      <c r="E21" s="12">
        <v>0</v>
      </c>
      <c r="F21" s="5" t="s">
        <v>409</v>
      </c>
      <c r="G21" s="12">
        <v>3494.44</v>
      </c>
      <c r="H21" s="5" t="s">
        <v>421</v>
      </c>
      <c r="I21" s="12">
        <v>3722.22</v>
      </c>
      <c r="J21" s="5" t="s">
        <v>414</v>
      </c>
      <c r="K21" s="12">
        <v>0</v>
      </c>
      <c r="L21" s="5" t="s">
        <v>409</v>
      </c>
      <c r="M21" s="12">
        <v>0</v>
      </c>
      <c r="N21" s="5" t="s">
        <v>409</v>
      </c>
      <c r="O21" s="12">
        <f>SMALL(E21:M21,COUNTIF(E21:M21,0)+1)</f>
        <v>3494.44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5" t="s">
        <v>344</v>
      </c>
      <c r="X21" s="5" t="s">
        <v>409</v>
      </c>
      <c r="Y21" s="1" t="s">
        <v>409</v>
      </c>
      <c r="Z21" s="1" t="s">
        <v>409</v>
      </c>
      <c r="AA21" s="13"/>
      <c r="AB21" s="1" t="s">
        <v>409</v>
      </c>
    </row>
    <row r="22" spans="1:28" ht="30" customHeight="1">
      <c r="A22" s="5" t="s">
        <v>192</v>
      </c>
      <c r="B22" s="5" t="s">
        <v>26</v>
      </c>
      <c r="C22" s="5" t="s">
        <v>593</v>
      </c>
      <c r="D22" s="11" t="s">
        <v>432</v>
      </c>
      <c r="E22" s="12">
        <v>0</v>
      </c>
      <c r="F22" s="5" t="s">
        <v>409</v>
      </c>
      <c r="G22" s="12">
        <v>0</v>
      </c>
      <c r="H22" s="5" t="s">
        <v>409</v>
      </c>
      <c r="I22" s="12">
        <v>0</v>
      </c>
      <c r="J22" s="5" t="s">
        <v>409</v>
      </c>
      <c r="K22" s="12">
        <v>0</v>
      </c>
      <c r="L22" s="5" t="s">
        <v>409</v>
      </c>
      <c r="M22" s="12">
        <v>0</v>
      </c>
      <c r="N22" s="5" t="s">
        <v>409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166426</v>
      </c>
      <c r="V22" s="12">
        <f>SMALL(Q22:U22,COUNTIF(Q22:U22,0)+1)</f>
        <v>166426</v>
      </c>
      <c r="W22" s="5" t="s">
        <v>336</v>
      </c>
      <c r="X22" s="5" t="s">
        <v>409</v>
      </c>
      <c r="Y22" s="1" t="s">
        <v>422</v>
      </c>
      <c r="Z22" s="1" t="s">
        <v>409</v>
      </c>
      <c r="AA22" s="13"/>
      <c r="AB22" s="1" t="s">
        <v>409</v>
      </c>
    </row>
    <row r="23" spans="1:28" ht="30" customHeight="1">
      <c r="A23" s="5" t="s">
        <v>190</v>
      </c>
      <c r="B23" s="5" t="s">
        <v>81</v>
      </c>
      <c r="C23" s="5" t="s">
        <v>220</v>
      </c>
      <c r="D23" s="11" t="s">
        <v>432</v>
      </c>
      <c r="E23" s="12">
        <v>0</v>
      </c>
      <c r="F23" s="5" t="s">
        <v>409</v>
      </c>
      <c r="G23" s="12">
        <v>0</v>
      </c>
      <c r="H23" s="5" t="s">
        <v>409</v>
      </c>
      <c r="I23" s="12">
        <v>0</v>
      </c>
      <c r="J23" s="5" t="s">
        <v>409</v>
      </c>
      <c r="K23" s="12">
        <v>0</v>
      </c>
      <c r="L23" s="5" t="s">
        <v>409</v>
      </c>
      <c r="M23" s="12">
        <v>0</v>
      </c>
      <c r="N23" s="5" t="s">
        <v>352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74570</v>
      </c>
      <c r="V23" s="12">
        <f>SMALL(Q23:U23,COUNTIF(Q23:U23,0)+1)</f>
        <v>74570</v>
      </c>
      <c r="W23" s="5" t="s">
        <v>518</v>
      </c>
      <c r="X23" s="5" t="s">
        <v>409</v>
      </c>
      <c r="Y23" s="1" t="s">
        <v>422</v>
      </c>
      <c r="Z23" s="1" t="s">
        <v>409</v>
      </c>
      <c r="AA23" s="13"/>
      <c r="AB23" s="1" t="s">
        <v>409</v>
      </c>
    </row>
    <row r="24" spans="1:28" ht="30" customHeight="1">
      <c r="A24" s="5" t="s">
        <v>510</v>
      </c>
      <c r="B24" s="5" t="s">
        <v>289</v>
      </c>
      <c r="C24" s="5" t="s">
        <v>353</v>
      </c>
      <c r="D24" s="11" t="s">
        <v>400</v>
      </c>
      <c r="E24" s="12">
        <v>0</v>
      </c>
      <c r="F24" s="5" t="s">
        <v>409</v>
      </c>
      <c r="G24" s="12">
        <v>0</v>
      </c>
      <c r="H24" s="5" t="s">
        <v>409</v>
      </c>
      <c r="I24" s="12">
        <v>0</v>
      </c>
      <c r="J24" s="5" t="s">
        <v>409</v>
      </c>
      <c r="K24" s="12">
        <v>0</v>
      </c>
      <c r="L24" s="5" t="s">
        <v>409</v>
      </c>
      <c r="M24" s="12">
        <v>0</v>
      </c>
      <c r="N24" s="5" t="s">
        <v>409</v>
      </c>
      <c r="O24" s="12">
        <v>0</v>
      </c>
      <c r="P24" s="12">
        <v>165545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5" t="s">
        <v>335</v>
      </c>
      <c r="X24" s="5" t="s">
        <v>409</v>
      </c>
      <c r="Y24" s="1" t="s">
        <v>429</v>
      </c>
      <c r="Z24" s="1" t="s">
        <v>409</v>
      </c>
      <c r="AA24" s="13"/>
      <c r="AB24" s="1" t="s">
        <v>409</v>
      </c>
    </row>
    <row r="25" spans="1:28" ht="30" customHeight="1">
      <c r="A25" s="5" t="s">
        <v>497</v>
      </c>
      <c r="B25" s="5" t="s">
        <v>415</v>
      </c>
      <c r="C25" s="5" t="s">
        <v>353</v>
      </c>
      <c r="D25" s="11" t="s">
        <v>400</v>
      </c>
      <c r="E25" s="12">
        <v>0</v>
      </c>
      <c r="F25" s="5" t="s">
        <v>409</v>
      </c>
      <c r="G25" s="12">
        <v>0</v>
      </c>
      <c r="H25" s="5" t="s">
        <v>409</v>
      </c>
      <c r="I25" s="12">
        <v>0</v>
      </c>
      <c r="J25" s="5" t="s">
        <v>409</v>
      </c>
      <c r="K25" s="12">
        <v>0</v>
      </c>
      <c r="L25" s="5" t="s">
        <v>409</v>
      </c>
      <c r="M25" s="12">
        <v>0</v>
      </c>
      <c r="N25" s="5" t="s">
        <v>409</v>
      </c>
      <c r="O25" s="12">
        <v>0</v>
      </c>
      <c r="P25" s="12">
        <v>250776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5" t="s">
        <v>155</v>
      </c>
      <c r="X25" s="5" t="s">
        <v>409</v>
      </c>
      <c r="Y25" s="1" t="s">
        <v>429</v>
      </c>
      <c r="Z25" s="1" t="s">
        <v>409</v>
      </c>
      <c r="AA25" s="13"/>
      <c r="AB25" s="1" t="s">
        <v>409</v>
      </c>
    </row>
    <row r="26" spans="1:28" ht="30" customHeight="1">
      <c r="A26" s="5" t="s">
        <v>515</v>
      </c>
      <c r="B26" s="5" t="s">
        <v>417</v>
      </c>
      <c r="C26" s="5" t="s">
        <v>353</v>
      </c>
      <c r="D26" s="11" t="s">
        <v>400</v>
      </c>
      <c r="E26" s="12">
        <v>0</v>
      </c>
      <c r="F26" s="5" t="s">
        <v>409</v>
      </c>
      <c r="G26" s="12">
        <v>0</v>
      </c>
      <c r="H26" s="5" t="s">
        <v>409</v>
      </c>
      <c r="I26" s="12">
        <v>0</v>
      </c>
      <c r="J26" s="5" t="s">
        <v>409</v>
      </c>
      <c r="K26" s="12">
        <v>0</v>
      </c>
      <c r="L26" s="5" t="s">
        <v>409</v>
      </c>
      <c r="M26" s="12">
        <v>0</v>
      </c>
      <c r="N26" s="5" t="s">
        <v>409</v>
      </c>
      <c r="O26" s="12">
        <v>0</v>
      </c>
      <c r="P26" s="12">
        <v>243538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5" t="s">
        <v>533</v>
      </c>
      <c r="X26" s="5" t="s">
        <v>409</v>
      </c>
      <c r="Y26" s="1" t="s">
        <v>429</v>
      </c>
      <c r="Z26" s="1" t="s">
        <v>409</v>
      </c>
      <c r="AA26" s="13"/>
      <c r="AB26" s="1" t="s">
        <v>409</v>
      </c>
    </row>
    <row r="27" spans="1:28" ht="30" customHeight="1">
      <c r="A27" s="5" t="s">
        <v>509</v>
      </c>
      <c r="B27" s="5" t="s">
        <v>674</v>
      </c>
      <c r="C27" s="5" t="s">
        <v>409</v>
      </c>
      <c r="D27" s="11" t="s">
        <v>398</v>
      </c>
      <c r="E27" s="12">
        <v>0</v>
      </c>
      <c r="F27" s="5" t="s">
        <v>409</v>
      </c>
      <c r="G27" s="12">
        <v>0</v>
      </c>
      <c r="H27" s="5" t="s">
        <v>409</v>
      </c>
      <c r="I27" s="12">
        <v>0</v>
      </c>
      <c r="J27" s="5" t="s">
        <v>409</v>
      </c>
      <c r="K27" s="12">
        <v>0</v>
      </c>
      <c r="L27" s="5" t="s">
        <v>409</v>
      </c>
      <c r="M27" s="12">
        <v>138658300</v>
      </c>
      <c r="N27" s="5" t="s">
        <v>409</v>
      </c>
      <c r="O27" s="12">
        <f t="shared" ref="O27:O32" si="1">SMALL(E27:M27,COUNTIF(E27:M27,0)+1)</f>
        <v>138658300</v>
      </c>
      <c r="P27" s="12">
        <v>20631200</v>
      </c>
      <c r="Q27" s="12">
        <v>0</v>
      </c>
      <c r="R27" s="12">
        <v>0</v>
      </c>
      <c r="S27" s="12">
        <v>0</v>
      </c>
      <c r="T27" s="12">
        <v>0</v>
      </c>
      <c r="U27" s="12">
        <v>2120000</v>
      </c>
      <c r="V27" s="12">
        <f>SMALL(Q27:U27,COUNTIF(Q27:U27,0)+1)</f>
        <v>2120000</v>
      </c>
      <c r="W27" s="5" t="s">
        <v>36</v>
      </c>
      <c r="X27" s="5" t="s">
        <v>409</v>
      </c>
      <c r="Y27" s="1" t="s">
        <v>409</v>
      </c>
      <c r="Z27" s="1" t="s">
        <v>409</v>
      </c>
      <c r="AA27" s="13"/>
      <c r="AB27" s="1" t="s">
        <v>409</v>
      </c>
    </row>
    <row r="28" spans="1:28" ht="30" customHeight="1">
      <c r="A28" s="5" t="s">
        <v>505</v>
      </c>
      <c r="B28" s="5" t="s">
        <v>586</v>
      </c>
      <c r="C28" s="5" t="s">
        <v>409</v>
      </c>
      <c r="D28" s="11" t="s">
        <v>398</v>
      </c>
      <c r="E28" s="12">
        <v>0</v>
      </c>
      <c r="F28" s="5" t="s">
        <v>409</v>
      </c>
      <c r="G28" s="12">
        <v>0</v>
      </c>
      <c r="H28" s="5" t="s">
        <v>409</v>
      </c>
      <c r="I28" s="12">
        <v>0</v>
      </c>
      <c r="J28" s="5" t="s">
        <v>409</v>
      </c>
      <c r="K28" s="12">
        <v>0</v>
      </c>
      <c r="L28" s="5" t="s">
        <v>409</v>
      </c>
      <c r="M28" s="12">
        <v>25247379.350000001</v>
      </c>
      <c r="N28" s="5" t="s">
        <v>409</v>
      </c>
      <c r="O28" s="12">
        <f t="shared" si="1"/>
        <v>25247379.350000001</v>
      </c>
      <c r="P28" s="12">
        <v>6503630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5" t="s">
        <v>544</v>
      </c>
      <c r="X28" s="5" t="s">
        <v>409</v>
      </c>
      <c r="Y28" s="1" t="s">
        <v>409</v>
      </c>
      <c r="Z28" s="1" t="s">
        <v>409</v>
      </c>
      <c r="AA28" s="13"/>
      <c r="AB28" s="1" t="s">
        <v>409</v>
      </c>
    </row>
    <row r="29" spans="1:28" ht="30" customHeight="1">
      <c r="A29" s="5" t="s">
        <v>492</v>
      </c>
      <c r="B29" s="5" t="s">
        <v>584</v>
      </c>
      <c r="C29" s="5" t="s">
        <v>409</v>
      </c>
      <c r="D29" s="11" t="s">
        <v>398</v>
      </c>
      <c r="E29" s="12">
        <v>0</v>
      </c>
      <c r="F29" s="5" t="s">
        <v>409</v>
      </c>
      <c r="G29" s="12">
        <v>0</v>
      </c>
      <c r="H29" s="5" t="s">
        <v>409</v>
      </c>
      <c r="I29" s="12">
        <v>0</v>
      </c>
      <c r="J29" s="5" t="s">
        <v>409</v>
      </c>
      <c r="K29" s="12">
        <v>0</v>
      </c>
      <c r="L29" s="5" t="s">
        <v>409</v>
      </c>
      <c r="M29" s="12">
        <v>287936400</v>
      </c>
      <c r="N29" s="5" t="s">
        <v>409</v>
      </c>
      <c r="O29" s="12">
        <f t="shared" si="1"/>
        <v>287936400</v>
      </c>
      <c r="P29" s="12">
        <v>11055000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5" t="s">
        <v>205</v>
      </c>
      <c r="X29" s="5" t="s">
        <v>409</v>
      </c>
      <c r="Y29" s="1" t="s">
        <v>409</v>
      </c>
      <c r="Z29" s="1" t="s">
        <v>409</v>
      </c>
      <c r="AA29" s="13"/>
      <c r="AB29" s="1" t="s">
        <v>409</v>
      </c>
    </row>
    <row r="30" spans="1:28" ht="30" customHeight="1">
      <c r="A30" s="5" t="s">
        <v>499</v>
      </c>
      <c r="B30" s="5" t="s">
        <v>167</v>
      </c>
      <c r="C30" s="5" t="s">
        <v>409</v>
      </c>
      <c r="D30" s="11" t="s">
        <v>398</v>
      </c>
      <c r="E30" s="12">
        <v>0</v>
      </c>
      <c r="F30" s="5" t="s">
        <v>409</v>
      </c>
      <c r="G30" s="12">
        <v>0</v>
      </c>
      <c r="H30" s="5" t="s">
        <v>409</v>
      </c>
      <c r="I30" s="12">
        <v>0</v>
      </c>
      <c r="J30" s="5" t="s">
        <v>409</v>
      </c>
      <c r="K30" s="12">
        <v>0</v>
      </c>
      <c r="L30" s="5" t="s">
        <v>409</v>
      </c>
      <c r="M30" s="12">
        <v>73300000</v>
      </c>
      <c r="N30" s="5" t="s">
        <v>409</v>
      </c>
      <c r="O30" s="12">
        <f t="shared" si="1"/>
        <v>73300000</v>
      </c>
      <c r="P30" s="12">
        <v>6600000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5" t="s">
        <v>541</v>
      </c>
      <c r="X30" s="5" t="s">
        <v>409</v>
      </c>
      <c r="Y30" s="1" t="s">
        <v>409</v>
      </c>
      <c r="Z30" s="1" t="s">
        <v>409</v>
      </c>
      <c r="AA30" s="13"/>
      <c r="AB30" s="1" t="s">
        <v>409</v>
      </c>
    </row>
    <row r="31" spans="1:28" ht="30" customHeight="1">
      <c r="A31" s="5" t="s">
        <v>506</v>
      </c>
      <c r="B31" s="5" t="s">
        <v>51</v>
      </c>
      <c r="C31" s="5" t="s">
        <v>409</v>
      </c>
      <c r="D31" s="11" t="s">
        <v>398</v>
      </c>
      <c r="E31" s="12">
        <v>0</v>
      </c>
      <c r="F31" s="5" t="s">
        <v>409</v>
      </c>
      <c r="G31" s="12">
        <v>0</v>
      </c>
      <c r="H31" s="5" t="s">
        <v>409</v>
      </c>
      <c r="I31" s="12">
        <v>0</v>
      </c>
      <c r="J31" s="5" t="s">
        <v>409</v>
      </c>
      <c r="K31" s="12">
        <v>0</v>
      </c>
      <c r="L31" s="5" t="s">
        <v>409</v>
      </c>
      <c r="M31" s="12">
        <v>7827000</v>
      </c>
      <c r="N31" s="5" t="s">
        <v>409</v>
      </c>
      <c r="O31" s="12">
        <f t="shared" si="1"/>
        <v>7827000</v>
      </c>
      <c r="P31" s="12">
        <v>5348030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5" t="s">
        <v>519</v>
      </c>
      <c r="X31" s="5" t="s">
        <v>409</v>
      </c>
      <c r="Y31" s="1" t="s">
        <v>409</v>
      </c>
      <c r="Z31" s="1" t="s">
        <v>409</v>
      </c>
      <c r="AA31" s="13"/>
      <c r="AB31" s="1" t="s">
        <v>409</v>
      </c>
    </row>
    <row r="32" spans="1:28" ht="30" customHeight="1">
      <c r="A32" s="5" t="s">
        <v>495</v>
      </c>
      <c r="B32" s="5" t="s">
        <v>671</v>
      </c>
      <c r="C32" s="5" t="s">
        <v>409</v>
      </c>
      <c r="D32" s="11" t="s">
        <v>398</v>
      </c>
      <c r="E32" s="12">
        <v>0</v>
      </c>
      <c r="F32" s="5" t="s">
        <v>409</v>
      </c>
      <c r="G32" s="12">
        <v>0</v>
      </c>
      <c r="H32" s="5" t="s">
        <v>409</v>
      </c>
      <c r="I32" s="12">
        <v>0</v>
      </c>
      <c r="J32" s="5" t="s">
        <v>409</v>
      </c>
      <c r="K32" s="12">
        <v>0</v>
      </c>
      <c r="L32" s="5" t="s">
        <v>409</v>
      </c>
      <c r="M32" s="12">
        <v>238400000</v>
      </c>
      <c r="N32" s="5" t="s">
        <v>409</v>
      </c>
      <c r="O32" s="12">
        <f t="shared" si="1"/>
        <v>238400000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5" t="s">
        <v>343</v>
      </c>
      <c r="X32" s="5" t="s">
        <v>409</v>
      </c>
      <c r="Y32" s="1" t="s">
        <v>409</v>
      </c>
      <c r="Z32" s="1" t="s">
        <v>409</v>
      </c>
      <c r="AA32" s="13"/>
      <c r="AB32" s="1" t="s">
        <v>409</v>
      </c>
    </row>
  </sheetData>
  <mergeCells count="15">
    <mergeCell ref="Y3:Y4"/>
    <mergeCell ref="Z3:Z4"/>
    <mergeCell ref="AA3:AA4"/>
    <mergeCell ref="AB3:AB4"/>
    <mergeCell ref="A1:X1"/>
    <mergeCell ref="A2:X2"/>
    <mergeCell ref="A3:A4"/>
    <mergeCell ref="B3:B4"/>
    <mergeCell ref="C3:C4"/>
    <mergeCell ref="D3:D4"/>
    <mergeCell ref="E3:O3"/>
    <mergeCell ref="P3:P4"/>
    <mergeCell ref="Q3:V3"/>
    <mergeCell ref="W3:W4"/>
    <mergeCell ref="X3:X4"/>
  </mergeCells>
  <phoneticPr fontId="10" type="noConversion"/>
  <pageMargins left="0.78694444894790649" right="0" top="0.39347222447395325" bottom="0.39347222447395325" header="0" footer="0"/>
  <pageSetup paperSize="9" scale="45" fitToHeight="0" orientation="landscape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30"/>
  <sheetViews>
    <sheetView zoomScaleNormal="100" zoomScaleSheetLayoutView="75" workbookViewId="0"/>
  </sheetViews>
  <sheetFormatPr defaultColWidth="9" defaultRowHeight="16.5"/>
  <sheetData>
    <row r="1" spans="1:7">
      <c r="A1" t="s">
        <v>89</v>
      </c>
    </row>
    <row r="2" spans="1:7">
      <c r="A2" s="1" t="s">
        <v>32</v>
      </c>
      <c r="B2" t="s">
        <v>438</v>
      </c>
    </row>
    <row r="3" spans="1:7">
      <c r="A3" s="1" t="s">
        <v>41</v>
      </c>
      <c r="B3" t="s">
        <v>466</v>
      </c>
    </row>
    <row r="4" spans="1:7">
      <c r="A4" s="1" t="s">
        <v>213</v>
      </c>
      <c r="B4">
        <v>5</v>
      </c>
    </row>
    <row r="5" spans="1:7">
      <c r="A5" s="1" t="s">
        <v>274</v>
      </c>
      <c r="B5">
        <v>5</v>
      </c>
    </row>
    <row r="6" spans="1:7">
      <c r="A6" s="1" t="s">
        <v>242</v>
      </c>
      <c r="B6" t="s">
        <v>83</v>
      </c>
    </row>
    <row r="7" spans="1:7">
      <c r="A7" s="1" t="s">
        <v>569</v>
      </c>
      <c r="B7" t="s">
        <v>422</v>
      </c>
      <c r="C7" t="s">
        <v>437</v>
      </c>
    </row>
    <row r="8" spans="1:7">
      <c r="A8" s="1" t="s">
        <v>320</v>
      </c>
      <c r="B8" t="s">
        <v>422</v>
      </c>
      <c r="C8">
        <v>2</v>
      </c>
    </row>
    <row r="9" spans="1:7">
      <c r="A9" s="1" t="s">
        <v>430</v>
      </c>
      <c r="B9" t="s">
        <v>351</v>
      </c>
      <c r="C9" t="s">
        <v>39</v>
      </c>
      <c r="D9" t="s">
        <v>68</v>
      </c>
      <c r="E9" t="s">
        <v>326</v>
      </c>
      <c r="F9" t="s">
        <v>328</v>
      </c>
      <c r="G9" t="s">
        <v>279</v>
      </c>
    </row>
    <row r="10" spans="1:7">
      <c r="A10" s="1" t="s">
        <v>407</v>
      </c>
      <c r="B10">
        <v>1289</v>
      </c>
      <c r="C10">
        <v>0</v>
      </c>
      <c r="D10">
        <v>0</v>
      </c>
    </row>
    <row r="11" spans="1:7">
      <c r="A11" s="1" t="s">
        <v>273</v>
      </c>
      <c r="B11" t="s">
        <v>441</v>
      </c>
      <c r="C11">
        <v>4</v>
      </c>
    </row>
    <row r="12" spans="1:7">
      <c r="A12" s="1" t="s">
        <v>653</v>
      </c>
      <c r="B12" t="s">
        <v>441</v>
      </c>
      <c r="C12">
        <v>4</v>
      </c>
    </row>
    <row r="13" spans="1:7">
      <c r="A13" s="1" t="s">
        <v>645</v>
      </c>
      <c r="B13" t="s">
        <v>441</v>
      </c>
      <c r="C13">
        <v>3</v>
      </c>
    </row>
    <row r="14" spans="1:7">
      <c r="A14" s="1" t="s">
        <v>522</v>
      </c>
      <c r="B14" t="s">
        <v>441</v>
      </c>
      <c r="C14">
        <v>5</v>
      </c>
    </row>
    <row r="15" spans="1:7">
      <c r="A15" s="1" t="s">
        <v>572</v>
      </c>
      <c r="B15" t="s">
        <v>438</v>
      </c>
      <c r="C15" t="s">
        <v>219</v>
      </c>
      <c r="D15" t="s">
        <v>219</v>
      </c>
      <c r="E15" t="s">
        <v>219</v>
      </c>
      <c r="F15">
        <v>1</v>
      </c>
    </row>
    <row r="16" spans="1:7">
      <c r="A16" s="1" t="s">
        <v>316</v>
      </c>
      <c r="B16">
        <v>1.1100000000000001</v>
      </c>
      <c r="C16">
        <v>1.1200000000000001</v>
      </c>
    </row>
    <row r="17" spans="1:13">
      <c r="A17" s="1" t="s">
        <v>663</v>
      </c>
      <c r="B17">
        <v>1</v>
      </c>
      <c r="C17">
        <v>1.5</v>
      </c>
      <c r="D17">
        <v>1.1599999999999999</v>
      </c>
      <c r="E17">
        <v>1.6</v>
      </c>
      <c r="F17">
        <v>1.6</v>
      </c>
      <c r="G17">
        <v>1.6</v>
      </c>
      <c r="H17">
        <v>1.94</v>
      </c>
      <c r="I17">
        <v>1.94</v>
      </c>
      <c r="J17">
        <v>1.94</v>
      </c>
      <c r="K17">
        <v>1</v>
      </c>
      <c r="L17">
        <v>1</v>
      </c>
      <c r="M17">
        <v>1</v>
      </c>
    </row>
    <row r="18" spans="1:13">
      <c r="A18" s="1" t="s">
        <v>308</v>
      </c>
      <c r="B18">
        <v>1.25</v>
      </c>
      <c r="C18">
        <v>1.071</v>
      </c>
    </row>
    <row r="19" spans="1:13">
      <c r="A19" s="1" t="s">
        <v>600</v>
      </c>
    </row>
    <row r="21" spans="1:13">
      <c r="A21" t="s">
        <v>470</v>
      </c>
      <c r="B21" t="s">
        <v>11</v>
      </c>
      <c r="C21" t="s">
        <v>324</v>
      </c>
    </row>
    <row r="22" spans="1:13">
      <c r="A22">
        <v>1</v>
      </c>
      <c r="B22" t="s">
        <v>319</v>
      </c>
      <c r="C22" t="s">
        <v>424</v>
      </c>
    </row>
    <row r="23" spans="1:13">
      <c r="A23">
        <v>2</v>
      </c>
      <c r="B23" t="s">
        <v>655</v>
      </c>
      <c r="C23" t="s">
        <v>458</v>
      </c>
    </row>
    <row r="24" spans="1:13">
      <c r="A24">
        <v>3</v>
      </c>
      <c r="B24" t="s">
        <v>652</v>
      </c>
      <c r="C24" t="s">
        <v>443</v>
      </c>
    </row>
    <row r="25" spans="1:13">
      <c r="A25">
        <v>4</v>
      </c>
      <c r="B25" t="s">
        <v>306</v>
      </c>
      <c r="C25" t="s">
        <v>477</v>
      </c>
    </row>
    <row r="26" spans="1:13">
      <c r="A26">
        <v>5</v>
      </c>
      <c r="B26" t="s">
        <v>306</v>
      </c>
    </row>
    <row r="27" spans="1:13">
      <c r="A27">
        <v>6</v>
      </c>
      <c r="B27" t="s">
        <v>665</v>
      </c>
    </row>
    <row r="28" spans="1:13">
      <c r="A28">
        <v>7</v>
      </c>
      <c r="B28" t="s">
        <v>658</v>
      </c>
      <c r="C28" t="s">
        <v>426</v>
      </c>
    </row>
    <row r="29" spans="1:13">
      <c r="A29">
        <v>8</v>
      </c>
      <c r="B29" t="s">
        <v>299</v>
      </c>
      <c r="C29" t="s">
        <v>448</v>
      </c>
    </row>
    <row r="30" spans="1:13">
      <c r="A30">
        <v>9</v>
      </c>
      <c r="B30" t="s">
        <v>314</v>
      </c>
    </row>
  </sheetData>
  <phoneticPr fontId="10" type="noConversion"/>
  <pageMargins left="0.69972223043441772" right="0.69972223043441772" top="0.75" bottom="0.75" header="0.30000001192092896" footer="0.30000001192092896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403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11</vt:i4>
      </vt:variant>
    </vt:vector>
  </HeadingPairs>
  <TitlesOfParts>
    <vt:vector size="18" baseType="lpstr">
      <vt:lpstr>원가계산서</vt:lpstr>
      <vt:lpstr>공종별집계표</vt:lpstr>
      <vt:lpstr>공종별내역서</vt:lpstr>
      <vt:lpstr>일위대가목록</vt:lpstr>
      <vt:lpstr>일위대가</vt:lpstr>
      <vt:lpstr>단가대비표</vt:lpstr>
      <vt:lpstr> 공사설정 </vt:lpstr>
      <vt:lpstr>공종별내역서!Print_Area</vt:lpstr>
      <vt:lpstr>공종별집계표!Print_Area</vt:lpstr>
      <vt:lpstr>단가대비표!Print_Area</vt:lpstr>
      <vt:lpstr>일위대가!Print_Area</vt:lpstr>
      <vt:lpstr>일위대가목록!Print_Area</vt:lpstr>
      <vt:lpstr>공종별내역서!Print_Titles</vt:lpstr>
      <vt:lpstr>공종별집계표!Print_Titles</vt:lpstr>
      <vt:lpstr>단가대비표!Print_Titles</vt:lpstr>
      <vt:lpstr>원가계산서!Print_Titles</vt:lpstr>
      <vt:lpstr>일위대가!Print_Titles</vt:lpstr>
      <vt:lpstr>일위대가목록!Print_Titles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CJMC</cp:lastModifiedBy>
  <cp:revision>23</cp:revision>
  <cp:lastPrinted>2024-07-23T03:07:41Z</cp:lastPrinted>
  <dcterms:created xsi:type="dcterms:W3CDTF">2024-05-13T06:35:31Z</dcterms:created>
  <dcterms:modified xsi:type="dcterms:W3CDTF">2024-08-01T00:13:41Z</dcterms:modified>
  <cp:version>1200.0100.01</cp:version>
</cp:coreProperties>
</file>