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업무자료\계약관련\입찰\2019\2019-12-11 간병\공고\"/>
    </mc:Choice>
  </mc:AlternateContent>
  <bookViews>
    <workbookView xWindow="0" yWindow="0" windowWidth="16200" windowHeight="24915"/>
  </bookViews>
  <sheets>
    <sheet name="원가계산" sheetId="18" r:id="rId1"/>
  </sheets>
  <definedNames>
    <definedName name="_xlnm.Print_Area" localSheetId="0">원가계산!$A$1:$E$35</definedName>
    <definedName name="Z_500DC856_7CDD_4518_AFFD_46026C3DC31B_.wvu.PrintArea" localSheetId="0" hidden="1">원가계산!$A$1:$E$35</definedName>
  </definedNames>
  <calcPr calcId="152511"/>
</workbook>
</file>

<file path=xl/calcChain.xml><?xml version="1.0" encoding="utf-8"?>
<calcChain xmlns="http://schemas.openxmlformats.org/spreadsheetml/2006/main">
  <c r="D11" i="18" l="1"/>
  <c r="E11" i="18" s="1"/>
  <c r="E12" i="18"/>
  <c r="C19" i="18" l="1"/>
  <c r="C18" i="18"/>
  <c r="C17" i="18"/>
  <c r="C15" i="18"/>
  <c r="C16" i="18" s="1"/>
  <c r="E10" i="18"/>
  <c r="C9" i="18"/>
  <c r="E8" i="18"/>
  <c r="C8" i="18"/>
  <c r="E7" i="18"/>
  <c r="C22" i="18" l="1"/>
  <c r="B10" i="18"/>
  <c r="C10" i="18"/>
  <c r="E25" i="18"/>
  <c r="E9" i="18"/>
  <c r="E13" i="18" s="1"/>
  <c r="E19" i="18" l="1"/>
  <c r="E20" i="18"/>
  <c r="E14" i="18"/>
  <c r="E15" i="18" s="1"/>
  <c r="E16" i="18" s="1"/>
  <c r="E21" i="18"/>
  <c r="E17" i="18"/>
  <c r="E18" i="18" l="1"/>
  <c r="E22" i="18" l="1"/>
  <c r="E26" i="18" s="1"/>
  <c r="E27" i="18" s="1"/>
  <c r="E28" i="18" l="1"/>
  <c r="E29" i="18" s="1"/>
  <c r="E30" i="18" l="1"/>
  <c r="E31" i="18" s="1"/>
  <c r="E32" i="18" s="1"/>
  <c r="E33" i="18" s="1"/>
  <c r="C35" i="18" s="1"/>
</calcChain>
</file>

<file path=xl/sharedStrings.xml><?xml version="1.0" encoding="utf-8"?>
<sst xmlns="http://schemas.openxmlformats.org/spreadsheetml/2006/main" count="47" uniqueCount="45">
  <si>
    <t>구     분</t>
  </si>
  <si>
    <t>기초금액</t>
  </si>
  <si>
    <t>기본임금</t>
  </si>
  <si>
    <t>기본급</t>
  </si>
  <si>
    <t>퇴직적립금</t>
  </si>
  <si>
    <t>건강보험료</t>
  </si>
  <si>
    <t>국민연금료</t>
  </si>
  <si>
    <t>산재보험료</t>
  </si>
  <si>
    <t>고용보험료</t>
  </si>
  <si>
    <t>합      계</t>
  </si>
  <si>
    <t>일반 관리비</t>
  </si>
  <si>
    <t>총공급가액</t>
  </si>
  <si>
    <t>부가가치세</t>
  </si>
  <si>
    <t>원가계산서</t>
    <phoneticPr fontId="2" type="noConversion"/>
  </si>
  <si>
    <t>소계</t>
    <phoneticPr fontId="2" type="noConversion"/>
  </si>
  <si>
    <t>연차수당</t>
    <phoneticPr fontId="2" type="noConversion"/>
  </si>
  <si>
    <t>교대 근무조(1조 4명기준)</t>
    <phoneticPr fontId="2" type="noConversion"/>
  </si>
  <si>
    <t>산출근거</t>
    <phoneticPr fontId="2" type="noConversion"/>
  </si>
  <si>
    <t>직접노무비(1인/월)</t>
    <phoneticPr fontId="2" type="noConversion"/>
  </si>
  <si>
    <t>시급*209h</t>
    <phoneticPr fontId="2" type="noConversion"/>
  </si>
  <si>
    <t>야간수당</t>
    <phoneticPr fontId="2" type="noConversion"/>
  </si>
  <si>
    <t>연장 근무수당</t>
    <phoneticPr fontId="2" type="noConversion"/>
  </si>
  <si>
    <t>소계</t>
    <phoneticPr fontId="2" type="noConversion"/>
  </si>
  <si>
    <t>급여의 1/12</t>
    <phoneticPr fontId="2" type="noConversion"/>
  </si>
  <si>
    <t>계</t>
    <phoneticPr fontId="2" type="noConversion"/>
  </si>
  <si>
    <t>간접노무비(1인/월)</t>
    <phoneticPr fontId="2" type="noConversion"/>
  </si>
  <si>
    <t>노인장기요양보험료</t>
    <phoneticPr fontId="2" type="noConversion"/>
  </si>
  <si>
    <r>
      <t>기타</t>
    </r>
    <r>
      <rPr>
        <b/>
        <sz val="8"/>
        <rFont val="맑은 고딕"/>
        <family val="3"/>
        <charset val="129"/>
        <scheme val="minor"/>
      </rPr>
      <t>(1인/월)</t>
    </r>
    <phoneticPr fontId="2" type="noConversion"/>
  </si>
  <si>
    <t>배상보험</t>
    <phoneticPr fontId="2" type="noConversion"/>
  </si>
  <si>
    <t>210,000원/12개월</t>
    <phoneticPr fontId="2" type="noConversion"/>
  </si>
  <si>
    <t>피복비</t>
    <phoneticPr fontId="2" type="noConversion"/>
  </si>
  <si>
    <t>동복,하복(300,000/12)</t>
    <phoneticPr fontId="2" type="noConversion"/>
  </si>
  <si>
    <t>이   윤</t>
    <phoneticPr fontId="2" type="noConversion"/>
  </si>
  <si>
    <t>월 합계(1인)</t>
    <phoneticPr fontId="2" type="noConversion"/>
  </si>
  <si>
    <t>월 합계(16인)</t>
    <phoneticPr fontId="2" type="noConversion"/>
  </si>
  <si>
    <t>총  액(월합계*12월)</t>
    <phoneticPr fontId="2" type="noConversion"/>
  </si>
  <si>
    <t>총계</t>
    <phoneticPr fontId="2" type="noConversion"/>
  </si>
  <si>
    <t>절삭금액</t>
    <phoneticPr fontId="2" type="noConversion"/>
  </si>
  <si>
    <t>2019년도 최저시급</t>
    <phoneticPr fontId="2" type="noConversion"/>
  </si>
  <si>
    <t>시급*8h*26/12</t>
    <phoneticPr fontId="2" type="noConversion"/>
  </si>
  <si>
    <t>공휴일근로수당</t>
    <phoneticPr fontId="2" type="noConversion"/>
  </si>
  <si>
    <t>시급*12시간*150%*16/12*50%(4명중 2명근무)</t>
    <phoneticPr fontId="2" type="noConversion"/>
  </si>
  <si>
    <t>교대(4명-4조2교대) 1조 08:00~20:00 , 2조 20:00 ~ 08:00 , 3조 휴무, 4조  08:00~17:00(공휴일제외)</t>
    <phoneticPr fontId="2" type="noConversion"/>
  </si>
  <si>
    <t>고용보험(실업0.8%, 고용안정/직능개발 0.25%)</t>
    <phoneticPr fontId="2" type="noConversion"/>
  </si>
  <si>
    <t>산재0.75%+임금채권0.06%+석면0.003%=0.813%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</si>
</sst>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_-* #,##0.00_-;\-* #,##0.00_-;_-* &quot;-&quot;_-;_-@_-"/>
    <numFmt numFmtId="178" formatCode="0.0000_ "/>
    <numFmt numFmtId="179" formatCode="_-* #,##0.00000_-;\-* #,##0.00000_-;_-* &quot;-&quot;_-;_-@_-"/>
    <numFmt numFmtId="183" formatCode="0.00_);[Red]\(0.00\)"/>
    <numFmt numFmtId="185" formatCode="0.000%"/>
    <numFmt numFmtId="186" formatCode="_-* #,##0.00000_-;\-* #,##0.00000_-;_-* &quot;-&quot;??_-;_-@_-"/>
    <numFmt numFmtId="188" formatCode="_-* #,##0.0000_-;\-* #,##0.0000_-;_-* &quot;-&quot;_-;_-@_-"/>
    <numFmt numFmtId="189" formatCode="0.0000%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2"/>
      <name val="바탕체"/>
      <family val="1"/>
      <charset val="129"/>
    </font>
    <font>
      <sz val="12"/>
      <name val="바탕체"/>
      <family val="1"/>
      <charset val="129"/>
    </font>
    <font>
      <b/>
      <sz val="2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4" fillId="0" borderId="0" xfId="0" applyFont="1" applyAlignment="1">
      <alignment vertical="center"/>
    </xf>
    <xf numFmtId="41" fontId="4" fillId="0" borderId="0" xfId="2" applyFont="1" applyAlignment="1">
      <alignment vertical="center"/>
    </xf>
    <xf numFmtId="41" fontId="3" fillId="0" borderId="0" xfId="2" applyFont="1" applyAlignment="1">
      <alignment horizontal="left" vertical="center"/>
    </xf>
    <xf numFmtId="41" fontId="3" fillId="0" borderId="0" xfId="2" applyFont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41" fontId="4" fillId="0" borderId="0" xfId="2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177" fontId="4" fillId="0" borderId="0" xfId="2" applyNumberFormat="1" applyFont="1" applyAlignment="1">
      <alignment vertical="center"/>
    </xf>
    <xf numFmtId="179" fontId="4" fillId="0" borderId="0" xfId="2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41" fontId="4" fillId="0" borderId="0" xfId="2" applyFont="1" applyAlignment="1">
      <alignment horizontal="left" vertical="center"/>
    </xf>
    <xf numFmtId="41" fontId="4" fillId="0" borderId="0" xfId="2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43" fontId="3" fillId="0" borderId="0" xfId="0" applyNumberFormat="1" applyFont="1" applyAlignment="1">
      <alignment vertical="center" shrinkToFit="1"/>
    </xf>
    <xf numFmtId="178" fontId="3" fillId="0" borderId="0" xfId="0" applyNumberFormat="1" applyFont="1" applyAlignment="1">
      <alignment vertical="center" shrinkToFit="1"/>
    </xf>
    <xf numFmtId="41" fontId="3" fillId="0" borderId="0" xfId="2" applyFont="1" applyAlignment="1">
      <alignment vertical="center" shrinkToFit="1"/>
    </xf>
    <xf numFmtId="10" fontId="3" fillId="0" borderId="0" xfId="1" applyNumberFormat="1" applyFont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41" fontId="6" fillId="0" borderId="1" xfId="2" applyFont="1" applyBorder="1" applyAlignment="1">
      <alignment horizontal="left" vertical="center" shrinkToFit="1"/>
    </xf>
    <xf numFmtId="41" fontId="6" fillId="0" borderId="1" xfId="2" applyFont="1" applyFill="1" applyBorder="1" applyAlignment="1">
      <alignment horizontal="left" vertical="center" shrinkToFit="1"/>
    </xf>
    <xf numFmtId="41" fontId="6" fillId="0" borderId="3" xfId="2" applyFont="1" applyBorder="1" applyAlignment="1">
      <alignment horizontal="left" shrinkToFit="1"/>
    </xf>
    <xf numFmtId="41" fontId="6" fillId="0" borderId="4" xfId="2" applyFont="1" applyBorder="1" applyAlignment="1">
      <alignment horizontal="left" vertical="top" shrinkToFit="1"/>
    </xf>
    <xf numFmtId="41" fontId="6" fillId="3" borderId="1" xfId="2" applyFont="1" applyFill="1" applyBorder="1" applyAlignment="1">
      <alignment horizontal="left" vertical="center" shrinkToFit="1"/>
    </xf>
    <xf numFmtId="41" fontId="6" fillId="3" borderId="1" xfId="2" applyFont="1" applyFill="1" applyBorder="1" applyAlignment="1">
      <alignment vertical="center" shrinkToFit="1"/>
    </xf>
    <xf numFmtId="41" fontId="6" fillId="3" borderId="1" xfId="2" applyFont="1" applyFill="1" applyBorder="1" applyAlignment="1">
      <alignment vertical="center"/>
    </xf>
    <xf numFmtId="41" fontId="6" fillId="0" borderId="1" xfId="2" applyFont="1" applyFill="1" applyBorder="1" applyAlignment="1">
      <alignment vertical="center" shrinkToFit="1"/>
    </xf>
    <xf numFmtId="41" fontId="6" fillId="3" borderId="1" xfId="0" applyNumberFormat="1" applyFont="1" applyFill="1" applyBorder="1" applyAlignment="1">
      <alignment vertical="center"/>
    </xf>
    <xf numFmtId="176" fontId="6" fillId="3" borderId="1" xfId="0" applyNumberFormat="1" applyFont="1" applyFill="1" applyBorder="1" applyAlignment="1">
      <alignment vertical="center"/>
    </xf>
    <xf numFmtId="43" fontId="6" fillId="0" borderId="1" xfId="2" applyNumberFormat="1" applyFont="1" applyFill="1" applyBorder="1" applyAlignment="1">
      <alignment vertical="center" shrinkToFit="1"/>
    </xf>
    <xf numFmtId="41" fontId="6" fillId="0" borderId="1" xfId="2" applyFont="1" applyFill="1" applyBorder="1" applyAlignment="1">
      <alignment vertical="center" wrapText="1" shrinkToFit="1"/>
    </xf>
    <xf numFmtId="41" fontId="10" fillId="0" borderId="1" xfId="2" applyFont="1" applyFill="1" applyBorder="1" applyAlignment="1">
      <alignment vertical="center" wrapText="1" shrinkToFit="1"/>
    </xf>
    <xf numFmtId="41" fontId="6" fillId="0" borderId="1" xfId="2" applyFont="1" applyFill="1" applyBorder="1" applyAlignment="1">
      <alignment vertical="center"/>
    </xf>
    <xf numFmtId="41" fontId="8" fillId="0" borderId="1" xfId="2" applyFont="1" applyFill="1" applyBorder="1" applyAlignment="1">
      <alignment vertical="center" shrinkToFit="1"/>
    </xf>
    <xf numFmtId="176" fontId="6" fillId="4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 shrinkToFit="1"/>
    </xf>
    <xf numFmtId="41" fontId="6" fillId="3" borderId="9" xfId="2" applyFont="1" applyFill="1" applyBorder="1" applyAlignment="1">
      <alignment vertical="center"/>
    </xf>
    <xf numFmtId="41" fontId="6" fillId="3" borderId="9" xfId="0" applyNumberFormat="1" applyFont="1" applyFill="1" applyBorder="1" applyAlignment="1">
      <alignment vertical="center"/>
    </xf>
    <xf numFmtId="176" fontId="6" fillId="3" borderId="9" xfId="0" applyNumberFormat="1" applyFont="1" applyFill="1" applyBorder="1" applyAlignment="1">
      <alignment vertical="center"/>
    </xf>
    <xf numFmtId="41" fontId="6" fillId="0" borderId="9" xfId="2" applyFont="1" applyBorder="1" applyAlignment="1">
      <alignment vertical="center"/>
    </xf>
    <xf numFmtId="41" fontId="6" fillId="0" borderId="9" xfId="2" applyFont="1" applyFill="1" applyBorder="1" applyAlignment="1">
      <alignment vertical="center"/>
    </xf>
    <xf numFmtId="176" fontId="6" fillId="4" borderId="9" xfId="0" applyNumberFormat="1" applyFont="1" applyFill="1" applyBorder="1" applyAlignment="1">
      <alignment vertical="center"/>
    </xf>
    <xf numFmtId="42" fontId="4" fillId="0" borderId="0" xfId="3" applyFont="1" applyAlignment="1">
      <alignment vertical="center"/>
    </xf>
    <xf numFmtId="176" fontId="6" fillId="0" borderId="9" xfId="2" applyNumberFormat="1" applyFont="1" applyBorder="1" applyAlignment="1">
      <alignment vertical="center"/>
    </xf>
    <xf numFmtId="41" fontId="6" fillId="0" borderId="9" xfId="2" applyFont="1" applyFill="1" applyBorder="1" applyAlignment="1">
      <alignment vertical="center" shrinkToFit="1"/>
    </xf>
    <xf numFmtId="176" fontId="6" fillId="0" borderId="9" xfId="2" applyNumberFormat="1" applyFont="1" applyFill="1" applyBorder="1" applyAlignment="1">
      <alignment vertical="center"/>
    </xf>
    <xf numFmtId="176" fontId="6" fillId="2" borderId="9" xfId="0" applyNumberFormat="1" applyFont="1" applyFill="1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41" fontId="6" fillId="0" borderId="1" xfId="2" applyFont="1" applyBorder="1" applyAlignment="1">
      <alignment horizontal="left" vertical="center"/>
    </xf>
    <xf numFmtId="0" fontId="6" fillId="0" borderId="9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vertical="center" shrinkToFit="1"/>
    </xf>
    <xf numFmtId="41" fontId="6" fillId="0" borderId="9" xfId="2" applyFont="1" applyBorder="1" applyAlignment="1">
      <alignment vertical="center" shrinkToFit="1"/>
    </xf>
    <xf numFmtId="183" fontId="6" fillId="0" borderId="1" xfId="2" applyNumberFormat="1" applyFont="1" applyFill="1" applyBorder="1" applyAlignment="1">
      <alignment horizontal="center" vertical="center" shrinkToFit="1"/>
    </xf>
    <xf numFmtId="41" fontId="6" fillId="0" borderId="9" xfId="2" applyFont="1" applyFill="1" applyBorder="1" applyAlignment="1">
      <alignment horizontal="left" vertical="center" shrinkToFit="1"/>
    </xf>
    <xf numFmtId="41" fontId="6" fillId="0" borderId="9" xfId="2" applyNumberFormat="1" applyFont="1" applyFill="1" applyBorder="1" applyAlignment="1">
      <alignment horizontal="left" vertical="center" shrinkToFit="1"/>
    </xf>
    <xf numFmtId="41" fontId="6" fillId="0" borderId="2" xfId="2" applyFont="1" applyFill="1" applyBorder="1" applyAlignment="1">
      <alignment horizontal="left" vertical="center" wrapText="1" shrinkToFit="1"/>
    </xf>
    <xf numFmtId="183" fontId="6" fillId="0" borderId="1" xfId="2" applyNumberFormat="1" applyFont="1" applyFill="1" applyBorder="1" applyAlignment="1">
      <alignment horizontal="center" vertical="center" wrapText="1" shrinkToFit="1"/>
    </xf>
    <xf numFmtId="41" fontId="6" fillId="3" borderId="9" xfId="2" applyFont="1" applyFill="1" applyBorder="1" applyAlignment="1">
      <alignment vertical="center" shrinkToFit="1"/>
    </xf>
    <xf numFmtId="41" fontId="6" fillId="3" borderId="1" xfId="0" applyNumberFormat="1" applyFont="1" applyFill="1" applyBorder="1" applyAlignment="1">
      <alignment horizontal="center" vertical="center"/>
    </xf>
    <xf numFmtId="185" fontId="6" fillId="0" borderId="1" xfId="1" applyNumberFormat="1" applyFont="1" applyFill="1" applyBorder="1" applyAlignment="1">
      <alignment horizontal="center" vertical="center" shrinkToFit="1"/>
    </xf>
    <xf numFmtId="185" fontId="6" fillId="0" borderId="1" xfId="1" applyNumberFormat="1" applyFont="1" applyFill="1" applyBorder="1" applyAlignment="1">
      <alignment horizontal="center" vertical="center" wrapText="1" shrinkToFit="1"/>
    </xf>
    <xf numFmtId="185" fontId="4" fillId="0" borderId="0" xfId="1" applyNumberFormat="1" applyFont="1" applyAlignment="1">
      <alignment vertical="center"/>
    </xf>
    <xf numFmtId="41" fontId="6" fillId="3" borderId="1" xfId="2" applyFont="1" applyFill="1" applyBorder="1" applyAlignment="1">
      <alignment horizontal="center" vertical="center"/>
    </xf>
    <xf numFmtId="186" fontId="4" fillId="0" borderId="0" xfId="0" applyNumberFormat="1" applyFont="1" applyAlignment="1">
      <alignment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176" fontId="6" fillId="4" borderId="1" xfId="0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shrinkToFit="1"/>
    </xf>
    <xf numFmtId="0" fontId="6" fillId="0" borderId="1" xfId="2" applyNumberFormat="1" applyFont="1" applyFill="1" applyBorder="1" applyAlignment="1">
      <alignment horizontal="center" vertical="center" wrapText="1" shrinkToFit="1"/>
    </xf>
    <xf numFmtId="10" fontId="6" fillId="0" borderId="1" xfId="2" applyNumberFormat="1" applyFont="1" applyFill="1" applyBorder="1" applyAlignment="1">
      <alignment horizontal="center" vertical="center" wrapText="1" shrinkToFit="1"/>
    </xf>
    <xf numFmtId="10" fontId="6" fillId="0" borderId="1" xfId="2" applyNumberFormat="1" applyFont="1" applyFill="1" applyBorder="1" applyAlignment="1">
      <alignment horizontal="center" vertical="center"/>
    </xf>
    <xf numFmtId="10" fontId="6" fillId="0" borderId="1" xfId="1" applyNumberFormat="1" applyFont="1" applyFill="1" applyBorder="1" applyAlignment="1">
      <alignment horizontal="center" vertical="center" shrinkToFit="1"/>
    </xf>
    <xf numFmtId="188" fontId="4" fillId="0" borderId="0" xfId="2" applyNumberFormat="1" applyFont="1" applyAlignment="1">
      <alignment vertical="center"/>
    </xf>
    <xf numFmtId="189" fontId="6" fillId="0" borderId="1" xfId="1" applyNumberFormat="1" applyFont="1" applyFill="1" applyBorder="1" applyAlignment="1">
      <alignment horizontal="center" vertical="center" shrinkToFit="1"/>
    </xf>
    <xf numFmtId="41" fontId="6" fillId="0" borderId="1" xfId="2" applyFont="1" applyFill="1" applyBorder="1" applyAlignment="1">
      <alignment horizontal="center" vertical="center" shrinkToFit="1"/>
    </xf>
    <xf numFmtId="41" fontId="6" fillId="3" borderId="1" xfId="2" applyFont="1" applyFill="1" applyBorder="1" applyAlignment="1">
      <alignment horizontal="center" vertical="center" shrinkToFit="1"/>
    </xf>
    <xf numFmtId="41" fontId="6" fillId="0" borderId="4" xfId="2" applyFont="1" applyBorder="1" applyAlignment="1">
      <alignment horizontal="left" vertical="center" shrinkToFit="1"/>
    </xf>
    <xf numFmtId="41" fontId="6" fillId="0" borderId="4" xfId="2" applyFont="1" applyFill="1" applyBorder="1" applyAlignment="1">
      <alignment horizontal="left" vertical="center" shrinkToFit="1"/>
    </xf>
    <xf numFmtId="183" fontId="6" fillId="0" borderId="4" xfId="2" applyNumberFormat="1" applyFont="1" applyFill="1" applyBorder="1" applyAlignment="1">
      <alignment horizontal="center" vertical="center" shrinkToFit="1"/>
    </xf>
    <xf numFmtId="41" fontId="6" fillId="0" borderId="8" xfId="2" applyFont="1" applyFill="1" applyBorder="1" applyAlignment="1">
      <alignment horizontal="center" vertical="center" shrinkToFit="1"/>
    </xf>
    <xf numFmtId="41" fontId="6" fillId="0" borderId="1" xfId="2" applyFont="1" applyFill="1" applyBorder="1" applyAlignment="1">
      <alignment horizontal="center" vertical="center" shrinkToFit="1"/>
    </xf>
    <xf numFmtId="41" fontId="5" fillId="0" borderId="0" xfId="2" applyFont="1" applyAlignment="1">
      <alignment horizontal="center" vertical="center"/>
    </xf>
    <xf numFmtId="41" fontId="6" fillId="0" borderId="5" xfId="2" applyFont="1" applyBorder="1" applyAlignment="1">
      <alignment horizontal="center" vertical="center"/>
    </xf>
    <xf numFmtId="41" fontId="6" fillId="0" borderId="6" xfId="2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1" fontId="6" fillId="0" borderId="8" xfId="2" applyFont="1" applyBorder="1" applyAlignment="1">
      <alignment horizontal="center" vertical="center" shrinkToFit="1"/>
    </xf>
    <xf numFmtId="41" fontId="6" fillId="0" borderId="1" xfId="2" applyFont="1" applyBorder="1" applyAlignment="1">
      <alignment horizontal="center" vertical="center" shrinkToFit="1"/>
    </xf>
    <xf numFmtId="0" fontId="6" fillId="0" borderId="8" xfId="2" applyNumberFormat="1" applyFont="1" applyBorder="1" applyAlignment="1">
      <alignment horizontal="center" vertical="center" textRotation="255" wrapText="1"/>
    </xf>
    <xf numFmtId="0" fontId="6" fillId="0" borderId="13" xfId="2" applyNumberFormat="1" applyFont="1" applyBorder="1" applyAlignment="1">
      <alignment horizontal="center" vertical="center" textRotation="255" wrapText="1"/>
    </xf>
    <xf numFmtId="41" fontId="6" fillId="3" borderId="8" xfId="2" applyFont="1" applyFill="1" applyBorder="1" applyAlignment="1">
      <alignment horizontal="center" vertical="center" shrinkToFit="1"/>
    </xf>
    <xf numFmtId="41" fontId="6" fillId="3" borderId="1" xfId="2" applyFont="1" applyFill="1" applyBorder="1" applyAlignment="1">
      <alignment horizontal="center" vertical="center" shrinkToFit="1"/>
    </xf>
    <xf numFmtId="49" fontId="6" fillId="0" borderId="8" xfId="2" applyNumberFormat="1" applyFont="1" applyBorder="1" applyAlignment="1">
      <alignment horizontal="center" vertical="center" textRotation="255" shrinkToFit="1"/>
    </xf>
    <xf numFmtId="41" fontId="11" fillId="2" borderId="10" xfId="2" applyFont="1" applyFill="1" applyBorder="1" applyAlignment="1">
      <alignment horizontal="center" vertical="center" shrinkToFit="1"/>
    </xf>
    <xf numFmtId="41" fontId="11" fillId="2" borderId="11" xfId="2" applyFont="1" applyFill="1" applyBorder="1" applyAlignment="1">
      <alignment horizontal="center" vertical="center" shrinkToFit="1"/>
    </xf>
    <xf numFmtId="41" fontId="12" fillId="2" borderId="11" xfId="2" applyFont="1" applyFill="1" applyBorder="1" applyAlignment="1">
      <alignment horizontal="center" vertical="center" shrinkToFit="1"/>
    </xf>
    <xf numFmtId="41" fontId="12" fillId="2" borderId="12" xfId="2" applyFont="1" applyFill="1" applyBorder="1" applyAlignment="1">
      <alignment horizontal="center" vertical="center" shrinkToFit="1"/>
    </xf>
    <xf numFmtId="41" fontId="6" fillId="4" borderId="8" xfId="2" applyFont="1" applyFill="1" applyBorder="1" applyAlignment="1">
      <alignment horizontal="center" vertical="center" shrinkToFit="1"/>
    </xf>
    <xf numFmtId="41" fontId="6" fillId="4" borderId="1" xfId="2" applyFont="1" applyFill="1" applyBorder="1" applyAlignment="1">
      <alignment horizontal="center" vertical="center" shrinkToFit="1"/>
    </xf>
    <xf numFmtId="41" fontId="11" fillId="2" borderId="8" xfId="2" applyFont="1" applyFill="1" applyBorder="1" applyAlignment="1">
      <alignment horizontal="center" vertical="center" shrinkToFit="1"/>
    </xf>
    <xf numFmtId="41" fontId="11" fillId="2" borderId="1" xfId="2" applyFont="1" applyFill="1" applyBorder="1" applyAlignment="1">
      <alignment horizontal="center" vertical="center" shrinkToFit="1"/>
    </xf>
    <xf numFmtId="41" fontId="12" fillId="2" borderId="1" xfId="2" applyFont="1" applyFill="1" applyBorder="1" applyAlignment="1">
      <alignment horizontal="center" vertical="center" shrinkToFit="1"/>
    </xf>
    <xf numFmtId="41" fontId="12" fillId="2" borderId="9" xfId="2" applyFont="1" applyFill="1" applyBorder="1" applyAlignment="1">
      <alignment horizontal="center" vertical="center" shrinkToFit="1"/>
    </xf>
  </cellXfs>
  <cellStyles count="4">
    <cellStyle name="백분율" xfId="1" builtinId="5"/>
    <cellStyle name="쉼표 [0]" xfId="2" builtinId="6"/>
    <cellStyle name="통화 [0]" xfId="3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zoomScale="75" zoomScaleNormal="75" workbookViewId="0">
      <selection activeCell="E6" sqref="E6"/>
    </sheetView>
  </sheetViews>
  <sheetFormatPr defaultRowHeight="14.25"/>
  <cols>
    <col min="1" max="1" width="5" style="12" customWidth="1"/>
    <col min="2" max="2" width="20.44140625" style="13" customWidth="1"/>
    <col min="3" max="3" width="38.5546875" style="14" customWidth="1"/>
    <col min="4" max="4" width="15.44140625" style="14" customWidth="1"/>
    <col min="5" max="5" width="30" style="14" customWidth="1"/>
    <col min="6" max="6" width="17.88671875" style="1" bestFit="1" customWidth="1"/>
    <col min="7" max="7" width="13.88671875" style="2" bestFit="1" customWidth="1"/>
    <col min="8" max="8" width="13.88671875" style="1" bestFit="1" customWidth="1"/>
    <col min="9" max="9" width="12.88671875" style="1" bestFit="1" customWidth="1"/>
    <col min="10" max="16384" width="8.88671875" style="1"/>
  </cols>
  <sheetData>
    <row r="1" spans="1:9" ht="41.25" customHeight="1">
      <c r="A1" s="83" t="s">
        <v>13</v>
      </c>
      <c r="B1" s="83"/>
      <c r="C1" s="83"/>
      <c r="D1" s="83"/>
      <c r="E1" s="83"/>
    </row>
    <row r="2" spans="1:9" ht="28.5" customHeight="1" thickBot="1">
      <c r="A2" s="3"/>
      <c r="B2" s="4"/>
      <c r="C2" s="5"/>
      <c r="D2" s="5"/>
      <c r="E2" s="5"/>
    </row>
    <row r="3" spans="1:9" ht="24.95" customHeight="1">
      <c r="A3" s="84" t="s">
        <v>0</v>
      </c>
      <c r="B3" s="85"/>
      <c r="C3" s="88" t="s">
        <v>16</v>
      </c>
      <c r="D3" s="88"/>
      <c r="E3" s="89"/>
    </row>
    <row r="4" spans="1:9" ht="24.95" customHeight="1">
      <c r="A4" s="86"/>
      <c r="B4" s="87"/>
      <c r="C4" s="20" t="s">
        <v>17</v>
      </c>
      <c r="D4" s="20"/>
      <c r="E4" s="49" t="s">
        <v>1</v>
      </c>
    </row>
    <row r="5" spans="1:9" ht="29.1" customHeight="1">
      <c r="A5" s="90" t="s">
        <v>2</v>
      </c>
      <c r="B5" s="91"/>
      <c r="C5" s="50" t="s">
        <v>42</v>
      </c>
      <c r="D5" s="50"/>
      <c r="E5" s="51"/>
    </row>
    <row r="6" spans="1:9" ht="29.1" customHeight="1">
      <c r="A6" s="90"/>
      <c r="B6" s="91"/>
      <c r="C6" s="52" t="s">
        <v>38</v>
      </c>
      <c r="D6" s="20"/>
      <c r="E6" s="53"/>
      <c r="G6" s="6"/>
    </row>
    <row r="7" spans="1:9" ht="29.1" customHeight="1">
      <c r="A7" s="92" t="s">
        <v>18</v>
      </c>
      <c r="B7" s="21" t="s">
        <v>3</v>
      </c>
      <c r="C7" s="22" t="s">
        <v>19</v>
      </c>
      <c r="D7" s="54">
        <v>209</v>
      </c>
      <c r="E7" s="55">
        <f>D7*$E$6</f>
        <v>0</v>
      </c>
      <c r="G7" s="9"/>
      <c r="H7" s="74"/>
    </row>
    <row r="8" spans="1:9" ht="29.1" customHeight="1">
      <c r="A8" s="92"/>
      <c r="B8" s="21" t="s">
        <v>20</v>
      </c>
      <c r="C8" s="22" t="str">
        <f>"시급*" &amp; D8 &amp; "시간*50%"</f>
        <v>시급*49.47시간*50%</v>
      </c>
      <c r="D8" s="54">
        <v>49.47</v>
      </c>
      <c r="E8" s="56">
        <f>D8*$E$6*0.5</f>
        <v>0</v>
      </c>
      <c r="G8" s="9"/>
      <c r="H8" s="74"/>
    </row>
    <row r="9" spans="1:9" ht="28.5" customHeight="1">
      <c r="A9" s="93"/>
      <c r="B9" s="23" t="s">
        <v>21</v>
      </c>
      <c r="C9" s="57" t="str">
        <f>"시급*" &amp; D9 &amp; "시간*150%"</f>
        <v>시급*18.84시간*150%</v>
      </c>
      <c r="D9" s="58">
        <v>18.84</v>
      </c>
      <c r="E9" s="56">
        <f>D9*$E$6*1.5</f>
        <v>0</v>
      </c>
      <c r="F9" s="7"/>
      <c r="G9" s="9"/>
      <c r="H9" s="74"/>
      <c r="I9" s="8"/>
    </row>
    <row r="10" spans="1:9" ht="29.1" customHeight="1">
      <c r="A10" s="93"/>
      <c r="B10" s="24" t="str">
        <f>"(총"&amp;D9+D10&amp;"시간)"</f>
        <v>(총38.05시간)</v>
      </c>
      <c r="C10" s="57" t="str">
        <f>"시급*" &amp; D10 &amp; "시간*50%"</f>
        <v>시급*19.21시간*50%</v>
      </c>
      <c r="D10" s="58">
        <v>19.21</v>
      </c>
      <c r="E10" s="56">
        <f>D10*$E$6*0.5</f>
        <v>0</v>
      </c>
      <c r="G10" s="9"/>
      <c r="H10" s="9"/>
    </row>
    <row r="11" spans="1:9" ht="29.1" customHeight="1">
      <c r="A11" s="93"/>
      <c r="B11" s="21" t="s">
        <v>40</v>
      </c>
      <c r="C11" s="22" t="s">
        <v>41</v>
      </c>
      <c r="D11" s="54">
        <f>ROUND(16/12,2)</f>
        <v>1.33</v>
      </c>
      <c r="E11" s="56">
        <f>D11*$E$6*12*1.5*0.5</f>
        <v>0</v>
      </c>
      <c r="G11" s="9"/>
      <c r="H11" s="9"/>
    </row>
    <row r="12" spans="1:9" ht="29.1" customHeight="1">
      <c r="A12" s="92"/>
      <c r="B12" s="78" t="s">
        <v>15</v>
      </c>
      <c r="C12" s="79" t="s">
        <v>39</v>
      </c>
      <c r="D12" s="80">
        <v>8</v>
      </c>
      <c r="E12" s="56">
        <f>D12*$E$6*26/12</f>
        <v>0</v>
      </c>
      <c r="G12" s="9"/>
      <c r="H12" s="9"/>
    </row>
    <row r="13" spans="1:9" ht="29.1" customHeight="1">
      <c r="A13" s="92"/>
      <c r="B13" s="25" t="s">
        <v>22</v>
      </c>
      <c r="C13" s="26"/>
      <c r="D13" s="77"/>
      <c r="E13" s="59">
        <f>SUM(E7:E12)</f>
        <v>0</v>
      </c>
      <c r="F13" s="7"/>
      <c r="H13" s="2"/>
      <c r="I13" s="10"/>
    </row>
    <row r="14" spans="1:9" ht="29.1" customHeight="1">
      <c r="A14" s="92"/>
      <c r="B14" s="21" t="s">
        <v>4</v>
      </c>
      <c r="C14" s="28" t="s">
        <v>23</v>
      </c>
      <c r="D14" s="76"/>
      <c r="E14" s="45">
        <f>E13/12</f>
        <v>0</v>
      </c>
    </row>
    <row r="15" spans="1:9" ht="29.1" customHeight="1">
      <c r="A15" s="92"/>
      <c r="B15" s="25" t="s">
        <v>14</v>
      </c>
      <c r="C15" s="29">
        <f>SUM(C14)</f>
        <v>0</v>
      </c>
      <c r="D15" s="60"/>
      <c r="E15" s="39">
        <f>SUM(E14)</f>
        <v>0</v>
      </c>
    </row>
    <row r="16" spans="1:9" ht="29.1" customHeight="1">
      <c r="A16" s="94" t="s">
        <v>24</v>
      </c>
      <c r="B16" s="95"/>
      <c r="C16" s="29">
        <f>C13+C15</f>
        <v>0</v>
      </c>
      <c r="D16" s="60"/>
      <c r="E16" s="39">
        <f>E13+E15</f>
        <v>0</v>
      </c>
      <c r="F16" s="11"/>
    </row>
    <row r="17" spans="1:9" ht="29.1" customHeight="1">
      <c r="A17" s="96" t="s">
        <v>25</v>
      </c>
      <c r="B17" s="21" t="s">
        <v>5</v>
      </c>
      <c r="C17" s="28" t="str">
        <f>"건강보험법("&amp;D17*100&amp;"%)"</f>
        <v>건강보험법(3.2335%)</v>
      </c>
      <c r="D17" s="75">
        <v>3.2335000000000003E-2</v>
      </c>
      <c r="E17" s="45">
        <f>E13*D17</f>
        <v>0</v>
      </c>
    </row>
    <row r="18" spans="1:9" ht="29.1" customHeight="1">
      <c r="A18" s="96"/>
      <c r="B18" s="21" t="s">
        <v>26</v>
      </c>
      <c r="C18" s="28" t="str">
        <f>"노인장기요양보험법("&amp;D18*100&amp;"%)"</f>
        <v>노인장기요양보험법(8.51%)</v>
      </c>
      <c r="D18" s="61">
        <v>8.5099999999999995E-2</v>
      </c>
      <c r="E18" s="45">
        <f>E17*D18</f>
        <v>0</v>
      </c>
    </row>
    <row r="19" spans="1:9" ht="29.1" customHeight="1">
      <c r="A19" s="96"/>
      <c r="B19" s="21" t="s">
        <v>6</v>
      </c>
      <c r="C19" s="28" t="str">
        <f>"국민연금법("&amp;D19*100&amp;"%)"</f>
        <v>국민연금법(4.5%)</v>
      </c>
      <c r="D19" s="61">
        <v>4.4999999999999998E-2</v>
      </c>
      <c r="E19" s="45">
        <f>E13*D19</f>
        <v>0</v>
      </c>
    </row>
    <row r="20" spans="1:9" ht="29.1" customHeight="1">
      <c r="A20" s="96"/>
      <c r="B20" s="21" t="s">
        <v>7</v>
      </c>
      <c r="C20" s="33" t="s">
        <v>44</v>
      </c>
      <c r="D20" s="62">
        <v>8.1300000000000001E-3</v>
      </c>
      <c r="E20" s="45">
        <f>E13*D20</f>
        <v>0</v>
      </c>
      <c r="F20" s="11"/>
      <c r="G20" s="63"/>
      <c r="H20" s="2"/>
    </row>
    <row r="21" spans="1:9" ht="29.1" customHeight="1">
      <c r="A21" s="96"/>
      <c r="B21" s="21" t="s">
        <v>8</v>
      </c>
      <c r="C21" s="28" t="s">
        <v>43</v>
      </c>
      <c r="D21" s="61">
        <v>1.0500000000000001E-2</v>
      </c>
      <c r="E21" s="45">
        <f>E13*D21</f>
        <v>0</v>
      </c>
      <c r="G21" s="63"/>
      <c r="H21" s="2"/>
    </row>
    <row r="22" spans="1:9" ht="29.1" customHeight="1">
      <c r="A22" s="96"/>
      <c r="B22" s="25" t="s">
        <v>24</v>
      </c>
      <c r="C22" s="27">
        <f>SUM(C17:C21)</f>
        <v>0</v>
      </c>
      <c r="D22" s="64"/>
      <c r="E22" s="38">
        <f>SUM(E17:E21)</f>
        <v>0</v>
      </c>
      <c r="F22" s="65"/>
      <c r="G22" s="63"/>
      <c r="H22" s="2"/>
    </row>
    <row r="23" spans="1:9" ht="29.1" customHeight="1">
      <c r="A23" s="96" t="s">
        <v>27</v>
      </c>
      <c r="B23" s="21" t="s">
        <v>28</v>
      </c>
      <c r="C23" s="31" t="s">
        <v>29</v>
      </c>
      <c r="D23" s="69">
        <v>1</v>
      </c>
      <c r="E23" s="46"/>
      <c r="F23" s="8"/>
      <c r="G23" s="63"/>
      <c r="H23" s="2"/>
      <c r="I23" s="8"/>
    </row>
    <row r="24" spans="1:9" ht="29.1" customHeight="1">
      <c r="A24" s="96"/>
      <c r="B24" s="21" t="s">
        <v>30</v>
      </c>
      <c r="C24" s="32" t="s">
        <v>31</v>
      </c>
      <c r="D24" s="70">
        <v>1</v>
      </c>
      <c r="E24" s="46"/>
      <c r="H24" s="2"/>
    </row>
    <row r="25" spans="1:9" ht="29.1" customHeight="1">
      <c r="A25" s="96"/>
      <c r="B25" s="25" t="s">
        <v>24</v>
      </c>
      <c r="C25" s="27"/>
      <c r="D25" s="64"/>
      <c r="E25" s="38">
        <f>SUM(E23:E24)</f>
        <v>0</v>
      </c>
      <c r="H25" s="2"/>
    </row>
    <row r="26" spans="1:9" ht="29.1" customHeight="1">
      <c r="A26" s="94" t="s">
        <v>9</v>
      </c>
      <c r="B26" s="95"/>
      <c r="C26" s="30"/>
      <c r="D26" s="66"/>
      <c r="E26" s="40">
        <f>SUM(E16,E22,E25)</f>
        <v>0</v>
      </c>
      <c r="F26" s="11"/>
      <c r="H26" s="2"/>
    </row>
    <row r="27" spans="1:9" ht="29.1" customHeight="1">
      <c r="A27" s="90" t="s">
        <v>10</v>
      </c>
      <c r="B27" s="91"/>
      <c r="C27" s="67"/>
      <c r="D27" s="71">
        <v>0.05</v>
      </c>
      <c r="E27" s="41">
        <f>E26*D27</f>
        <v>0</v>
      </c>
      <c r="F27" s="44"/>
      <c r="H27" s="2"/>
    </row>
    <row r="28" spans="1:9" ht="29.1" customHeight="1">
      <c r="A28" s="90" t="s">
        <v>32</v>
      </c>
      <c r="B28" s="91"/>
      <c r="C28" s="67"/>
      <c r="D28" s="71">
        <v>0.1</v>
      </c>
      <c r="E28" s="45">
        <f>(E26+E27)*D28</f>
        <v>0</v>
      </c>
      <c r="F28" s="44"/>
      <c r="H28" s="2"/>
    </row>
    <row r="29" spans="1:9" ht="29.1" customHeight="1">
      <c r="A29" s="81" t="s">
        <v>11</v>
      </c>
      <c r="B29" s="82"/>
      <c r="C29" s="34"/>
      <c r="D29" s="72"/>
      <c r="E29" s="42">
        <f>SUM(E26:E28)</f>
        <v>0</v>
      </c>
      <c r="F29" s="7"/>
      <c r="H29" s="2"/>
    </row>
    <row r="30" spans="1:9" ht="29.1" customHeight="1">
      <c r="A30" s="81" t="s">
        <v>12</v>
      </c>
      <c r="B30" s="82"/>
      <c r="C30" s="35"/>
      <c r="D30" s="73">
        <v>0.1</v>
      </c>
      <c r="E30" s="47">
        <f>E29*D30</f>
        <v>0</v>
      </c>
      <c r="H30" s="2"/>
    </row>
    <row r="31" spans="1:9" ht="29.1" customHeight="1">
      <c r="A31" s="101" t="s">
        <v>33</v>
      </c>
      <c r="B31" s="102"/>
      <c r="C31" s="36"/>
      <c r="D31" s="68"/>
      <c r="E31" s="43">
        <f>SUM(E29:E30)</f>
        <v>0</v>
      </c>
      <c r="F31" s="7"/>
      <c r="H31" s="8"/>
    </row>
    <row r="32" spans="1:9" ht="29.1" customHeight="1">
      <c r="A32" s="101" t="s">
        <v>34</v>
      </c>
      <c r="B32" s="102"/>
      <c r="C32" s="36"/>
      <c r="D32" s="68">
        <v>16</v>
      </c>
      <c r="E32" s="43">
        <f>E31*D32</f>
        <v>0</v>
      </c>
      <c r="F32" s="7"/>
      <c r="H32" s="8"/>
    </row>
    <row r="33" spans="1:9" ht="29.1" customHeight="1">
      <c r="A33" s="103" t="s">
        <v>35</v>
      </c>
      <c r="B33" s="104"/>
      <c r="C33" s="37"/>
      <c r="D33" s="37"/>
      <c r="E33" s="48">
        <f>E32*12</f>
        <v>0</v>
      </c>
      <c r="F33" s="7"/>
      <c r="H33" s="8"/>
    </row>
    <row r="34" spans="1:9" ht="29.1" customHeight="1">
      <c r="A34" s="103" t="s">
        <v>37</v>
      </c>
      <c r="B34" s="104"/>
      <c r="C34" s="105">
        <v>0</v>
      </c>
      <c r="D34" s="105"/>
      <c r="E34" s="106"/>
      <c r="F34" s="7"/>
      <c r="H34" s="8"/>
    </row>
    <row r="35" spans="1:9" ht="29.1" customHeight="1" thickBot="1">
      <c r="A35" s="97" t="s">
        <v>36</v>
      </c>
      <c r="B35" s="98"/>
      <c r="C35" s="99">
        <f>E33-C34</f>
        <v>0</v>
      </c>
      <c r="D35" s="99"/>
      <c r="E35" s="100"/>
      <c r="F35" s="7"/>
      <c r="H35" s="8"/>
    </row>
    <row r="36" spans="1:9">
      <c r="C36" s="19"/>
      <c r="D36" s="19"/>
      <c r="E36" s="15"/>
      <c r="F36" s="2"/>
    </row>
    <row r="37" spans="1:9">
      <c r="E37" s="18"/>
    </row>
    <row r="38" spans="1:9">
      <c r="C38" s="16"/>
      <c r="D38" s="16"/>
      <c r="E38" s="15"/>
    </row>
    <row r="39" spans="1:9">
      <c r="C39" s="15"/>
      <c r="D39" s="15"/>
      <c r="E39" s="15"/>
    </row>
    <row r="43" spans="1:9">
      <c r="C43" s="16"/>
      <c r="D43" s="16"/>
    </row>
    <row r="46" spans="1:9" s="14" customFormat="1">
      <c r="A46" s="12"/>
      <c r="B46" s="13"/>
      <c r="E46" s="17"/>
      <c r="F46" s="1"/>
      <c r="G46" s="2"/>
      <c r="H46" s="1"/>
      <c r="I46" s="1"/>
    </row>
  </sheetData>
  <mergeCells count="20">
    <mergeCell ref="A35:B35"/>
    <mergeCell ref="C35:E35"/>
    <mergeCell ref="A30:B30"/>
    <mergeCell ref="A31:B31"/>
    <mergeCell ref="A32:B32"/>
    <mergeCell ref="A33:B33"/>
    <mergeCell ref="A34:B34"/>
    <mergeCell ref="C34:E34"/>
    <mergeCell ref="A29:B29"/>
    <mergeCell ref="A1:E1"/>
    <mergeCell ref="A3:B4"/>
    <mergeCell ref="C3:E3"/>
    <mergeCell ref="A5:B6"/>
    <mergeCell ref="A7:A15"/>
    <mergeCell ref="A16:B16"/>
    <mergeCell ref="A17:A22"/>
    <mergeCell ref="A23:A25"/>
    <mergeCell ref="A26:B26"/>
    <mergeCell ref="A27:B27"/>
    <mergeCell ref="A28:B28"/>
  </mergeCells>
  <phoneticPr fontId="2" type="noConversion"/>
  <printOptions horizontalCentered="1"/>
  <pageMargins left="0.38" right="0.33" top="0.6692913385826772" bottom="0.27559055118110237" header="0.51181102362204722" footer="0.19685039370078741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원가계산</vt:lpstr>
      <vt:lpstr>원가계산!Print_Area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cjmc1</dc:creator>
  <cp:lastModifiedBy>cjmc</cp:lastModifiedBy>
  <cp:lastPrinted>2019-10-23T07:45:30Z</cp:lastPrinted>
  <dcterms:created xsi:type="dcterms:W3CDTF">2011-11-03T00:32:20Z</dcterms:created>
  <dcterms:modified xsi:type="dcterms:W3CDTF">2019-12-11T13:01:47Z</dcterms:modified>
</cp:coreProperties>
</file>