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jmc\Desktop\업무자료\계약관련\2018년\입찰\간병\입찰공고\"/>
    </mc:Choice>
  </mc:AlternateContent>
  <bookViews>
    <workbookView xWindow="0" yWindow="0" windowWidth="25200" windowHeight="10650"/>
  </bookViews>
  <sheets>
    <sheet name="원가계산" sheetId="1" r:id="rId1"/>
  </sheets>
  <definedNames>
    <definedName name="_xlnm.Print_Area" localSheetId="0">원가계산!$A$1:$E$34</definedName>
    <definedName name="Z_500DC856_7CDD_4518_AFFD_46026C3DC31B_.wvu.PrintArea" localSheetId="0" hidden="1">원가계산!$A$1:$E$34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0" i="1"/>
  <c r="E23" i="1" l="1"/>
  <c r="E22" i="1"/>
  <c r="C18" i="1"/>
  <c r="C17" i="1"/>
  <c r="C16" i="1"/>
  <c r="C14" i="1"/>
  <c r="C15" i="1" s="1"/>
  <c r="E11" i="1"/>
  <c r="C11" i="1"/>
  <c r="B11" i="1"/>
  <c r="E9" i="1"/>
  <c r="E8" i="1"/>
  <c r="C8" i="1"/>
  <c r="E7" i="1"/>
  <c r="C21" i="1" l="1"/>
  <c r="E12" i="1"/>
  <c r="E18" i="1" s="1"/>
  <c r="E24" i="1"/>
  <c r="E19" i="1" l="1"/>
  <c r="E13" i="1"/>
  <c r="E14" i="1" s="1"/>
  <c r="E15" i="1" s="1"/>
  <c r="E16" i="1"/>
  <c r="E20" i="1"/>
  <c r="E17" i="1" l="1"/>
  <c r="E21" i="1" s="1"/>
  <c r="E25" i="1" s="1"/>
  <c r="E26" i="1" s="1"/>
  <c r="E27" i="1" l="1"/>
  <c r="E28" i="1" s="1"/>
  <c r="E29" i="1" l="1"/>
  <c r="E30" i="1" s="1"/>
  <c r="E31" i="1" s="1"/>
  <c r="E32" i="1" s="1"/>
  <c r="C34" i="1" s="1"/>
</calcChain>
</file>

<file path=xl/sharedStrings.xml><?xml version="1.0" encoding="utf-8"?>
<sst xmlns="http://schemas.openxmlformats.org/spreadsheetml/2006/main" count="45" uniqueCount="43">
  <si>
    <t>구     분</t>
  </si>
  <si>
    <t>교대 근무조(1조 4명기준)</t>
    <phoneticPr fontId="4" type="noConversion"/>
  </si>
  <si>
    <t>산출근거</t>
    <phoneticPr fontId="4" type="noConversion"/>
  </si>
  <si>
    <t>기초금액</t>
  </si>
  <si>
    <t>기본임금</t>
  </si>
  <si>
    <t>교대(4명-4조2교대) 1조 08:00~20:00 , 2조 20:00 ~ 08:00 , 3조 휴무, 4조  08:00~17:00</t>
    <phoneticPr fontId="4" type="noConversion"/>
  </si>
  <si>
    <t>2019년도 최저시급</t>
    <phoneticPr fontId="4" type="noConversion"/>
  </si>
  <si>
    <t>직접노무비(1인/월)</t>
    <phoneticPr fontId="4" type="noConversion"/>
  </si>
  <si>
    <t>기본급</t>
  </si>
  <si>
    <t>야간수당</t>
    <phoneticPr fontId="4" type="noConversion"/>
  </si>
  <si>
    <t>연차수당</t>
    <phoneticPr fontId="4" type="noConversion"/>
  </si>
  <si>
    <t>시급*8h*26/12</t>
    <phoneticPr fontId="4" type="noConversion"/>
  </si>
  <si>
    <t>연장 근무수당</t>
    <phoneticPr fontId="4" type="noConversion"/>
  </si>
  <si>
    <t>소계</t>
    <phoneticPr fontId="4" type="noConversion"/>
  </si>
  <si>
    <t>퇴직적립금</t>
  </si>
  <si>
    <t>급여의 1/12</t>
    <phoneticPr fontId="4" type="noConversion"/>
  </si>
  <si>
    <t>소계</t>
    <phoneticPr fontId="4" type="noConversion"/>
  </si>
  <si>
    <t>계</t>
    <phoneticPr fontId="4" type="noConversion"/>
  </si>
  <si>
    <t>간접노무비(1인/월)</t>
    <phoneticPr fontId="4" type="noConversion"/>
  </si>
  <si>
    <t>건강보험료</t>
  </si>
  <si>
    <t>노인장기요양보험료</t>
    <phoneticPr fontId="4" type="noConversion"/>
  </si>
  <si>
    <t>국민연금료</t>
  </si>
  <si>
    <t>산재보험료</t>
  </si>
  <si>
    <t>고용보험료</t>
  </si>
  <si>
    <t>고용보험법(1.1%)</t>
    <phoneticPr fontId="4" type="noConversion"/>
  </si>
  <si>
    <r>
      <t>기타</t>
    </r>
    <r>
      <rPr>
        <b/>
        <sz val="8"/>
        <rFont val="맑은 고딕"/>
        <family val="3"/>
        <charset val="129"/>
        <scheme val="minor"/>
      </rPr>
      <t>(1인/월)</t>
    </r>
    <phoneticPr fontId="4" type="noConversion"/>
  </si>
  <si>
    <t>배상보험</t>
    <phoneticPr fontId="4" type="noConversion"/>
  </si>
  <si>
    <t>210,000원/12개월</t>
    <phoneticPr fontId="4" type="noConversion"/>
  </si>
  <si>
    <t>피복비</t>
    <phoneticPr fontId="4" type="noConversion"/>
  </si>
  <si>
    <t>동복,하복(300,000/12)</t>
    <phoneticPr fontId="4" type="noConversion"/>
  </si>
  <si>
    <t>합      계</t>
  </si>
  <si>
    <t>일반 관리비</t>
  </si>
  <si>
    <t>이   윤</t>
    <phoneticPr fontId="4" type="noConversion"/>
  </si>
  <si>
    <t>총공급가액</t>
  </si>
  <si>
    <t>부가가치세</t>
  </si>
  <si>
    <t>월 합계(1인)</t>
    <phoneticPr fontId="4" type="noConversion"/>
  </si>
  <si>
    <t>월 합계(16인)</t>
    <phoneticPr fontId="4" type="noConversion"/>
  </si>
  <si>
    <t>총  액(월합계*12월)</t>
    <phoneticPr fontId="4" type="noConversion"/>
  </si>
  <si>
    <t>절삭금액</t>
    <phoneticPr fontId="4" type="noConversion"/>
  </si>
  <si>
    <t>총계</t>
    <phoneticPr fontId="4" type="noConversion"/>
  </si>
  <si>
    <t>간병인용역 원가계산서</t>
    <phoneticPr fontId="4" type="noConversion"/>
  </si>
  <si>
    <t>시급*238h</t>
    <phoneticPr fontId="4" type="noConversion"/>
  </si>
  <si>
    <t>산재0.85%+임금채권0.06%+석면0.003%=0.763%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</si>
</sst>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_-* #,##0.00_-;\-* #,##0.00_-;_-* &quot;-&quot;_-;_-@_-"/>
    <numFmt numFmtId="178" formatCode="_-* #,##0.0000_-;\-* #,##0.0000_-;_-* &quot;-&quot;_-;_-@_-"/>
    <numFmt numFmtId="179" formatCode="_-* #,##0_-;\-* #,##0_-;_-* &quot;-&quot;??_-;_-@_-"/>
    <numFmt numFmtId="180" formatCode="_-* #,##0.00000_-;\-* #,##0.00000_-;_-* &quot;-&quot;_-;_-@_-"/>
    <numFmt numFmtId="181" formatCode="0.000%"/>
    <numFmt numFmtId="182" formatCode="_-* #,##0.00000_-;\-* #,##0.00000_-;_-* &quot;-&quot;??_-;_-@_-"/>
    <numFmt numFmtId="183" formatCode="0.0000_ 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0" fontId="6" fillId="0" borderId="0" xfId="0" applyFont="1" applyAlignment="1">
      <alignment vertical="center" shrinkToFit="1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1" fontId="7" fillId="0" borderId="8" xfId="1" applyFont="1" applyBorder="1" applyAlignment="1">
      <alignment horizontal="left" vertical="center"/>
    </xf>
    <xf numFmtId="0" fontId="7" fillId="0" borderId="4" xfId="0" applyFont="1" applyBorder="1" applyAlignment="1">
      <alignment horizontal="centerContinuous" vertical="center" shrinkToFit="1"/>
    </xf>
    <xf numFmtId="0" fontId="7" fillId="0" borderId="8" xfId="0" applyFont="1" applyBorder="1" applyAlignment="1">
      <alignment vertical="center" shrinkToFit="1"/>
    </xf>
    <xf numFmtId="41" fontId="7" fillId="0" borderId="4" xfId="1" applyFont="1" applyBorder="1" applyAlignment="1">
      <alignment vertical="center" shrinkToFit="1"/>
    </xf>
    <xf numFmtId="41" fontId="5" fillId="0" borderId="0" xfId="1" applyNumberFormat="1" applyFont="1" applyAlignment="1">
      <alignment vertical="center"/>
    </xf>
    <xf numFmtId="41" fontId="7" fillId="0" borderId="8" xfId="1" applyFont="1" applyBorder="1" applyAlignment="1">
      <alignment horizontal="left" vertical="center" shrinkToFit="1"/>
    </xf>
    <xf numFmtId="41" fontId="7" fillId="0" borderId="8" xfId="1" applyFont="1" applyFill="1" applyBorder="1" applyAlignment="1">
      <alignment horizontal="left" vertical="center" shrinkToFit="1"/>
    </xf>
    <xf numFmtId="176" fontId="7" fillId="0" borderId="8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41" fontId="7" fillId="0" borderId="4" xfId="1" applyNumberFormat="1" applyFont="1" applyFill="1" applyBorder="1" applyAlignment="1">
      <alignment horizontal="left" vertical="center" shrinkToFit="1"/>
    </xf>
    <xf numFmtId="41" fontId="7" fillId="0" borderId="9" xfId="1" applyFont="1" applyBorder="1" applyAlignment="1">
      <alignment horizontal="left" vertical="center" shrinkToFit="1"/>
    </xf>
    <xf numFmtId="41" fontId="7" fillId="0" borderId="9" xfId="1" applyFont="1" applyBorder="1" applyAlignment="1">
      <alignment horizontal="left" shrinkToFit="1"/>
    </xf>
    <xf numFmtId="41" fontId="7" fillId="0" borderId="11" xfId="1" applyFont="1" applyFill="1" applyBorder="1" applyAlignment="1">
      <alignment horizontal="left" vertical="center" wrapText="1" shrinkToFit="1"/>
    </xf>
    <xf numFmtId="176" fontId="7" fillId="0" borderId="8" xfId="1" applyNumberFormat="1" applyFont="1" applyFill="1" applyBorder="1" applyAlignment="1">
      <alignment horizontal="center" vertical="center" wrapText="1" shrinkToFit="1"/>
    </xf>
    <xf numFmtId="179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7" fillId="0" borderId="12" xfId="1" applyFont="1" applyBorder="1" applyAlignment="1">
      <alignment horizontal="left" vertical="top" shrinkToFit="1"/>
    </xf>
    <xf numFmtId="41" fontId="7" fillId="2" borderId="12" xfId="1" applyFont="1" applyFill="1" applyBorder="1" applyAlignment="1">
      <alignment horizontal="left" vertical="center" shrinkToFit="1"/>
    </xf>
    <xf numFmtId="41" fontId="7" fillId="2" borderId="8" xfId="1" applyFont="1" applyFill="1" applyBorder="1" applyAlignment="1">
      <alignment vertical="center" shrinkToFit="1"/>
    </xf>
    <xf numFmtId="180" fontId="5" fillId="0" borderId="0" xfId="1" applyNumberFormat="1" applyFont="1" applyAlignment="1">
      <alignment vertical="center"/>
    </xf>
    <xf numFmtId="41" fontId="7" fillId="0" borderId="8" xfId="1" applyFont="1" applyFill="1" applyBorder="1" applyAlignment="1">
      <alignment vertical="center" shrinkToFit="1"/>
    </xf>
    <xf numFmtId="179" fontId="7" fillId="0" borderId="4" xfId="1" applyNumberFormat="1" applyFont="1" applyBorder="1" applyAlignment="1">
      <alignment vertical="center"/>
    </xf>
    <xf numFmtId="41" fontId="7" fillId="2" borderId="8" xfId="1" applyFont="1" applyFill="1" applyBorder="1" applyAlignment="1">
      <alignment horizontal="left" vertical="center" shrinkToFit="1"/>
    </xf>
    <xf numFmtId="41" fontId="7" fillId="2" borderId="8" xfId="0" applyNumberFormat="1" applyFont="1" applyFill="1" applyBorder="1" applyAlignment="1">
      <alignment vertical="center"/>
    </xf>
    <xf numFmtId="41" fontId="7" fillId="2" borderId="8" xfId="0" applyNumberFormat="1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181" fontId="7" fillId="0" borderId="8" xfId="3" applyNumberFormat="1" applyFont="1" applyFill="1" applyBorder="1" applyAlignment="1">
      <alignment horizontal="center" vertical="center" shrinkToFit="1"/>
    </xf>
    <xf numFmtId="41" fontId="9" fillId="0" borderId="8" xfId="1" applyFont="1" applyFill="1" applyBorder="1" applyAlignment="1">
      <alignment vertical="center" wrapText="1" shrinkToFit="1"/>
    </xf>
    <xf numFmtId="181" fontId="5" fillId="0" borderId="0" xfId="3" applyNumberFormat="1" applyFont="1" applyAlignment="1">
      <alignment vertical="center"/>
    </xf>
    <xf numFmtId="41" fontId="7" fillId="2" borderId="8" xfId="1" applyFont="1" applyFill="1" applyBorder="1" applyAlignment="1">
      <alignment vertical="center"/>
    </xf>
    <xf numFmtId="41" fontId="7" fillId="2" borderId="8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vertical="center"/>
    </xf>
    <xf numFmtId="182" fontId="5" fillId="0" borderId="0" xfId="0" applyNumberFormat="1" applyFont="1" applyAlignment="1">
      <alignment vertical="center"/>
    </xf>
    <xf numFmtId="43" fontId="7" fillId="0" borderId="8" xfId="1" applyNumberFormat="1" applyFont="1" applyFill="1" applyBorder="1" applyAlignment="1">
      <alignment vertical="center" shrinkToFit="1"/>
    </xf>
    <xf numFmtId="0" fontId="7" fillId="0" borderId="8" xfId="1" applyNumberFormat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vertical="center" shrinkToFit="1"/>
    </xf>
    <xf numFmtId="41" fontId="7" fillId="0" borderId="8" xfId="1" applyFont="1" applyFill="1" applyBorder="1" applyAlignment="1">
      <alignment vertical="center" wrapText="1" shrinkToFit="1"/>
    </xf>
    <xf numFmtId="0" fontId="7" fillId="0" borderId="8" xfId="1" applyNumberFormat="1" applyFont="1" applyFill="1" applyBorder="1" applyAlignment="1">
      <alignment horizontal="center" vertical="center" wrapText="1" shrinkToFit="1"/>
    </xf>
    <xf numFmtId="179" fontId="7" fillId="2" borderId="8" xfId="0" applyNumberFormat="1" applyFont="1" applyFill="1" applyBorder="1" applyAlignment="1">
      <alignment vertical="center"/>
    </xf>
    <xf numFmtId="179" fontId="7" fillId="2" borderId="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10" fontId="7" fillId="0" borderId="8" xfId="1" applyNumberFormat="1" applyFont="1" applyFill="1" applyBorder="1" applyAlignment="1">
      <alignment horizontal="center" vertical="center" wrapText="1" shrinkToFit="1"/>
    </xf>
    <xf numFmtId="42" fontId="5" fillId="0" borderId="0" xfId="2" applyFont="1" applyAlignment="1">
      <alignment vertical="center"/>
    </xf>
    <xf numFmtId="41" fontId="7" fillId="0" borderId="8" xfId="1" applyFont="1" applyFill="1" applyBorder="1" applyAlignment="1">
      <alignment vertical="center"/>
    </xf>
    <xf numFmtId="10" fontId="7" fillId="0" borderId="8" xfId="1" applyNumberFormat="1" applyFont="1" applyFill="1" applyBorder="1" applyAlignment="1">
      <alignment horizontal="center" vertical="center"/>
    </xf>
    <xf numFmtId="41" fontId="11" fillId="0" borderId="8" xfId="1" applyFont="1" applyFill="1" applyBorder="1" applyAlignment="1">
      <alignment vertical="center" shrinkToFit="1"/>
    </xf>
    <xf numFmtId="10" fontId="7" fillId="0" borderId="8" xfId="3" applyNumberFormat="1" applyFont="1" applyFill="1" applyBorder="1" applyAlignment="1">
      <alignment horizontal="center" vertical="center" shrinkToFit="1"/>
    </xf>
    <xf numFmtId="179" fontId="7" fillId="3" borderId="8" xfId="0" applyNumberFormat="1" applyFont="1" applyFill="1" applyBorder="1" applyAlignment="1">
      <alignment vertical="center"/>
    </xf>
    <xf numFmtId="179" fontId="7" fillId="3" borderId="8" xfId="0" applyNumberFormat="1" applyFont="1" applyFill="1" applyBorder="1" applyAlignment="1">
      <alignment horizontal="center" vertical="center"/>
    </xf>
    <xf numFmtId="179" fontId="7" fillId="4" borderId="8" xfId="0" applyNumberFormat="1" applyFont="1" applyFill="1" applyBorder="1" applyAlignment="1">
      <alignment vertical="center" shrinkToFit="1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 shrinkToFit="1"/>
    </xf>
    <xf numFmtId="10" fontId="6" fillId="0" borderId="0" xfId="3" applyNumberFormat="1" applyFont="1" applyAlignment="1">
      <alignment vertical="center" shrinkToFit="1"/>
    </xf>
    <xf numFmtId="179" fontId="6" fillId="0" borderId="0" xfId="0" applyNumberFormat="1" applyFont="1" applyAlignment="1">
      <alignment vertical="center" shrinkToFit="1"/>
    </xf>
    <xf numFmtId="41" fontId="6" fillId="0" borderId="0" xfId="1" applyFont="1" applyAlignment="1">
      <alignment vertical="center" shrinkToFit="1"/>
    </xf>
    <xf numFmtId="43" fontId="6" fillId="0" borderId="0" xfId="0" applyNumberFormat="1" applyFont="1" applyAlignment="1">
      <alignment vertical="center" shrinkToFit="1"/>
    </xf>
    <xf numFmtId="183" fontId="6" fillId="0" borderId="0" xfId="0" applyNumberFormat="1" applyFont="1" applyAlignment="1">
      <alignment vertical="center" shrinkToFit="1"/>
    </xf>
    <xf numFmtId="41" fontId="7" fillId="0" borderId="8" xfId="1" applyFont="1" applyFill="1" applyBorder="1" applyAlignment="1">
      <alignment horizontal="center" vertical="center" shrinkToFit="1"/>
    </xf>
    <xf numFmtId="41" fontId="7" fillId="2" borderId="8" xfId="1" applyFont="1" applyFill="1" applyBorder="1" applyAlignment="1">
      <alignment horizontal="center" vertical="center" shrinkToFit="1"/>
    </xf>
    <xf numFmtId="41" fontId="7" fillId="0" borderId="3" xfId="1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 shrinkToFit="1"/>
    </xf>
    <xf numFmtId="41" fontId="2" fillId="0" borderId="0" xfId="1" applyFont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3" xfId="1" applyFont="1" applyBorder="1" applyAlignment="1">
      <alignment horizontal="center" vertical="center" shrinkToFit="1"/>
    </xf>
    <xf numFmtId="41" fontId="7" fillId="0" borderId="8" xfId="1" applyFont="1" applyBorder="1" applyAlignment="1">
      <alignment horizontal="center" vertical="center" shrinkToFit="1"/>
    </xf>
    <xf numFmtId="0" fontId="7" fillId="0" borderId="3" xfId="1" applyNumberFormat="1" applyFont="1" applyBorder="1" applyAlignment="1">
      <alignment horizontal="center" vertical="center" textRotation="255" wrapText="1"/>
    </xf>
    <xf numFmtId="0" fontId="7" fillId="0" borderId="10" xfId="1" applyNumberFormat="1" applyFont="1" applyBorder="1" applyAlignment="1">
      <alignment horizontal="center" vertical="center" textRotation="255" wrapText="1"/>
    </xf>
    <xf numFmtId="41" fontId="7" fillId="2" borderId="3" xfId="1" applyFont="1" applyFill="1" applyBorder="1" applyAlignment="1">
      <alignment horizontal="center" vertical="center" shrinkToFit="1"/>
    </xf>
    <xf numFmtId="41" fontId="7" fillId="2" borderId="8" xfId="1" applyFont="1" applyFill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textRotation="255" shrinkToFit="1"/>
    </xf>
    <xf numFmtId="41" fontId="12" fillId="4" borderId="5" xfId="1" applyFont="1" applyFill="1" applyBorder="1" applyAlignment="1">
      <alignment horizontal="center" vertical="center" shrinkToFit="1"/>
    </xf>
    <xf numFmtId="41" fontId="12" fillId="4" borderId="13" xfId="1" applyFont="1" applyFill="1" applyBorder="1" applyAlignment="1">
      <alignment horizontal="center" vertical="center" shrinkToFit="1"/>
    </xf>
    <xf numFmtId="41" fontId="7" fillId="3" borderId="3" xfId="1" applyFont="1" applyFill="1" applyBorder="1" applyAlignment="1">
      <alignment horizontal="center" vertical="center" shrinkToFit="1"/>
    </xf>
    <xf numFmtId="41" fontId="7" fillId="3" borderId="8" xfId="1" applyFont="1" applyFill="1" applyBorder="1" applyAlignment="1">
      <alignment horizontal="center" vertical="center" shrinkToFit="1"/>
    </xf>
    <xf numFmtId="41" fontId="12" fillId="4" borderId="3" xfId="1" applyFont="1" applyFill="1" applyBorder="1" applyAlignment="1">
      <alignment horizontal="center" vertical="center" shrinkToFit="1"/>
    </xf>
    <xf numFmtId="41" fontId="12" fillId="4" borderId="8" xfId="1" applyFont="1" applyFill="1" applyBorder="1" applyAlignment="1">
      <alignment horizontal="center" vertical="center" shrinkToFit="1"/>
    </xf>
    <xf numFmtId="41" fontId="13" fillId="4" borderId="8" xfId="1" applyFont="1" applyFill="1" applyBorder="1" applyAlignment="1">
      <alignment horizontal="center" vertical="center" shrinkToFit="1"/>
    </xf>
    <xf numFmtId="41" fontId="13" fillId="4" borderId="4" xfId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horizontal="left" vertical="center" shrinkToFit="1"/>
    </xf>
    <xf numFmtId="41" fontId="7" fillId="2" borderId="4" xfId="1" applyFont="1" applyFill="1" applyBorder="1" applyAlignment="1">
      <alignment vertical="center" shrinkToFit="1"/>
    </xf>
    <xf numFmtId="41" fontId="7" fillId="2" borderId="4" xfId="0" applyNumberFormat="1" applyFont="1" applyFill="1" applyBorder="1" applyAlignment="1">
      <alignment vertical="center"/>
    </xf>
    <xf numFmtId="181" fontId="7" fillId="0" borderId="8" xfId="3" applyNumberFormat="1" applyFont="1" applyFill="1" applyBorder="1" applyAlignment="1">
      <alignment horizontal="center" vertical="center" wrapText="1" shrinkToFit="1"/>
    </xf>
    <xf numFmtId="179" fontId="7" fillId="2" borderId="4" xfId="0" applyNumberFormat="1" applyFont="1" applyFill="1" applyBorder="1" applyAlignment="1">
      <alignment vertical="center"/>
    </xf>
    <xf numFmtId="41" fontId="7" fillId="0" borderId="4" xfId="1" applyFont="1" applyBorder="1" applyAlignment="1">
      <alignment vertical="center"/>
    </xf>
    <xf numFmtId="41" fontId="7" fillId="0" borderId="4" xfId="1" applyFont="1" applyFill="1" applyBorder="1" applyAlignment="1">
      <alignment vertical="center"/>
    </xf>
    <xf numFmtId="179" fontId="7" fillId="0" borderId="4" xfId="1" applyNumberFormat="1" applyFont="1" applyFill="1" applyBorder="1" applyAlignment="1">
      <alignment vertical="center"/>
    </xf>
    <xf numFmtId="179" fontId="7" fillId="3" borderId="4" xfId="0" applyNumberFormat="1" applyFont="1" applyFill="1" applyBorder="1" applyAlignment="1">
      <alignment vertical="center"/>
    </xf>
    <xf numFmtId="179" fontId="7" fillId="4" borderId="4" xfId="0" applyNumberFormat="1" applyFont="1" applyFill="1" applyBorder="1" applyAlignment="1">
      <alignment vertical="center" shrinkToFit="1"/>
    </xf>
    <xf numFmtId="41" fontId="13" fillId="4" borderId="13" xfId="1" applyFont="1" applyFill="1" applyBorder="1" applyAlignment="1">
      <alignment horizontal="center" vertical="center" shrinkToFit="1"/>
    </xf>
    <xf numFmtId="41" fontId="13" fillId="4" borderId="6" xfId="1" applyFont="1" applyFill="1" applyBorder="1" applyAlignment="1">
      <alignment horizontal="center" vertical="center" shrinkToFit="1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10" zoomScale="60" zoomScaleNormal="75" workbookViewId="0">
      <selection activeCell="I10" sqref="I10"/>
    </sheetView>
  </sheetViews>
  <sheetFormatPr defaultRowHeight="14.25"/>
  <cols>
    <col min="1" max="1" width="5" style="60" customWidth="1"/>
    <col min="2" max="2" width="20.44140625" style="61" customWidth="1"/>
    <col min="3" max="3" width="38.5546875" style="3" customWidth="1"/>
    <col min="4" max="4" width="15.44140625" style="3" customWidth="1"/>
    <col min="5" max="5" width="30" style="3" customWidth="1"/>
    <col min="6" max="6" width="17.88671875" style="1" bestFit="1" customWidth="1"/>
    <col min="7" max="7" width="15.6640625" style="2" bestFit="1" customWidth="1"/>
    <col min="8" max="8" width="13.88671875" style="1" bestFit="1" customWidth="1"/>
    <col min="9" max="9" width="12.88671875" style="1" bestFit="1" customWidth="1"/>
    <col min="10" max="16384" width="8.88671875" style="1"/>
  </cols>
  <sheetData>
    <row r="1" spans="1:9" ht="41.25" customHeight="1">
      <c r="A1" s="71" t="s">
        <v>40</v>
      </c>
      <c r="B1" s="71"/>
      <c r="C1" s="71"/>
      <c r="D1" s="71"/>
      <c r="E1" s="71"/>
    </row>
    <row r="2" spans="1:9" ht="28.5" customHeight="1" thickBot="1">
      <c r="A2" s="4"/>
      <c r="B2" s="5"/>
      <c r="C2" s="6"/>
      <c r="D2" s="6"/>
      <c r="E2" s="6"/>
    </row>
    <row r="3" spans="1:9" ht="24.95" customHeight="1">
      <c r="A3" s="72" t="s">
        <v>0</v>
      </c>
      <c r="B3" s="73"/>
      <c r="C3" s="76" t="s">
        <v>1</v>
      </c>
      <c r="D3" s="76"/>
      <c r="E3" s="77"/>
    </row>
    <row r="4" spans="1:9" ht="24.95" customHeight="1">
      <c r="A4" s="74"/>
      <c r="B4" s="75"/>
      <c r="C4" s="7" t="s">
        <v>2</v>
      </c>
      <c r="D4" s="7"/>
      <c r="E4" s="8" t="s">
        <v>3</v>
      </c>
    </row>
    <row r="5" spans="1:9" ht="29.1" customHeight="1">
      <c r="A5" s="78" t="s">
        <v>4</v>
      </c>
      <c r="B5" s="79"/>
      <c r="C5" s="9" t="s">
        <v>5</v>
      </c>
      <c r="D5" s="9"/>
      <c r="E5" s="10"/>
    </row>
    <row r="6" spans="1:9" ht="29.1" customHeight="1">
      <c r="A6" s="78"/>
      <c r="B6" s="79"/>
      <c r="C6" s="11" t="s">
        <v>6</v>
      </c>
      <c r="D6" s="7"/>
      <c r="E6" s="12">
        <v>8350</v>
      </c>
      <c r="G6" s="13"/>
    </row>
    <row r="7" spans="1:9" ht="29.1" customHeight="1">
      <c r="A7" s="80" t="s">
        <v>7</v>
      </c>
      <c r="B7" s="14" t="s">
        <v>8</v>
      </c>
      <c r="C7" s="15" t="s">
        <v>41</v>
      </c>
      <c r="D7" s="16">
        <v>238</v>
      </c>
      <c r="E7" s="93">
        <f>D7*$E$6</f>
        <v>1987300</v>
      </c>
      <c r="G7" s="17"/>
      <c r="H7" s="18"/>
    </row>
    <row r="8" spans="1:9" ht="29.1" customHeight="1">
      <c r="A8" s="80"/>
      <c r="B8" s="14" t="s">
        <v>9</v>
      </c>
      <c r="C8" s="15" t="str">
        <f>"시급*" &amp; D8 &amp; "시간*50%"</f>
        <v>시급*49.47시간*50%</v>
      </c>
      <c r="D8" s="16">
        <v>49.47</v>
      </c>
      <c r="E8" s="19">
        <f>D8*$E$6*0.5</f>
        <v>206537.25</v>
      </c>
      <c r="G8" s="17"/>
      <c r="H8" s="18"/>
    </row>
    <row r="9" spans="1:9" ht="29.1" customHeight="1">
      <c r="A9" s="80"/>
      <c r="B9" s="20" t="s">
        <v>10</v>
      </c>
      <c r="C9" s="15" t="s">
        <v>11</v>
      </c>
      <c r="D9" s="16">
        <v>8</v>
      </c>
      <c r="E9" s="19">
        <f>D9*$E$6*26/12</f>
        <v>144733.33333333334</v>
      </c>
      <c r="G9" s="17"/>
      <c r="H9" s="18"/>
    </row>
    <row r="10" spans="1:9" ht="28.5" customHeight="1">
      <c r="A10" s="81"/>
      <c r="B10" s="21" t="s">
        <v>12</v>
      </c>
      <c r="C10" s="22" t="str">
        <f>"시급*" &amp; D10 &amp; "시간*50%"</f>
        <v>시급*38.05시간*50%</v>
      </c>
      <c r="D10" s="23">
        <v>38.049999999999997</v>
      </c>
      <c r="E10" s="19">
        <f>D10*$E$6*0.5</f>
        <v>158858.75</v>
      </c>
      <c r="F10" s="24"/>
      <c r="G10" s="17"/>
      <c r="H10" s="18"/>
      <c r="I10" s="25"/>
    </row>
    <row r="11" spans="1:9" ht="29.1" customHeight="1">
      <c r="A11" s="81"/>
      <c r="B11" s="26" t="str">
        <f>"(총"&amp;D10+D11&amp;"시간)"</f>
        <v>(총38.05시간)</v>
      </c>
      <c r="C11" s="22" t="str">
        <f>"시급*" &amp; D11 &amp; "시간*50%"</f>
        <v>시급*0시간*50%</v>
      </c>
      <c r="D11" s="23">
        <v>0</v>
      </c>
      <c r="E11" s="19">
        <f>D11*$E$6*0.5</f>
        <v>0</v>
      </c>
      <c r="G11" s="17"/>
      <c r="H11" s="17"/>
    </row>
    <row r="12" spans="1:9" ht="29.1" customHeight="1">
      <c r="A12" s="80"/>
      <c r="B12" s="27" t="s">
        <v>13</v>
      </c>
      <c r="C12" s="28"/>
      <c r="D12" s="68"/>
      <c r="E12" s="94">
        <f>SUM(E7:E11)</f>
        <v>2497429.3333333335</v>
      </c>
      <c r="F12" s="24"/>
      <c r="H12" s="2"/>
      <c r="I12" s="29"/>
    </row>
    <row r="13" spans="1:9" ht="29.1" customHeight="1">
      <c r="A13" s="80"/>
      <c r="B13" s="14" t="s">
        <v>14</v>
      </c>
      <c r="C13" s="30" t="s">
        <v>15</v>
      </c>
      <c r="D13" s="67"/>
      <c r="E13" s="31">
        <f>E12/12</f>
        <v>208119.11111111112</v>
      </c>
    </row>
    <row r="14" spans="1:9" ht="29.1" customHeight="1">
      <c r="A14" s="80"/>
      <c r="B14" s="32" t="s">
        <v>16</v>
      </c>
      <c r="C14" s="33">
        <f>SUM(C13)</f>
        <v>0</v>
      </c>
      <c r="D14" s="34"/>
      <c r="E14" s="95">
        <f>SUM(E13)</f>
        <v>208119.11111111112</v>
      </c>
    </row>
    <row r="15" spans="1:9" ht="29.1" customHeight="1">
      <c r="A15" s="82" t="s">
        <v>17</v>
      </c>
      <c r="B15" s="83"/>
      <c r="C15" s="33">
        <f>C12+C14</f>
        <v>0</v>
      </c>
      <c r="D15" s="34"/>
      <c r="E15" s="95">
        <f>E12+E14</f>
        <v>2705548.4444444445</v>
      </c>
      <c r="F15" s="35"/>
    </row>
    <row r="16" spans="1:9" ht="29.1" customHeight="1">
      <c r="A16" s="84" t="s">
        <v>18</v>
      </c>
      <c r="B16" s="14" t="s">
        <v>19</v>
      </c>
      <c r="C16" s="30" t="str">
        <f>"건강보험법("&amp;D16*100&amp;"%)"</f>
        <v>건강보험법(3.23%)</v>
      </c>
      <c r="D16" s="36">
        <v>3.2300000000000002E-2</v>
      </c>
      <c r="E16" s="31">
        <f>E12*D16</f>
        <v>80666.967466666683</v>
      </c>
    </row>
    <row r="17" spans="1:9" ht="29.1" customHeight="1">
      <c r="A17" s="84"/>
      <c r="B17" s="14" t="s">
        <v>20</v>
      </c>
      <c r="C17" s="30" t="str">
        <f>"노인장기요양보험법("&amp;D17*100&amp;"%)"</f>
        <v>노인장기요양보험법(8.51%)</v>
      </c>
      <c r="D17" s="36">
        <v>8.5099999999999995E-2</v>
      </c>
      <c r="E17" s="31">
        <f>E16*D17</f>
        <v>6864.7589314133347</v>
      </c>
    </row>
    <row r="18" spans="1:9" ht="29.1" customHeight="1">
      <c r="A18" s="84"/>
      <c r="B18" s="14" t="s">
        <v>21</v>
      </c>
      <c r="C18" s="30" t="str">
        <f>"국민연금법("&amp;D18*100&amp;"%)"</f>
        <v>국민연금법(4.5%)</v>
      </c>
      <c r="D18" s="36">
        <v>4.4999999999999998E-2</v>
      </c>
      <c r="E18" s="31">
        <f>E12*D18</f>
        <v>112384.32000000001</v>
      </c>
    </row>
    <row r="19" spans="1:9" ht="29.1" customHeight="1">
      <c r="A19" s="84"/>
      <c r="B19" s="14" t="s">
        <v>22</v>
      </c>
      <c r="C19" s="37" t="s">
        <v>42</v>
      </c>
      <c r="D19" s="96">
        <v>9.1299999999999992E-3</v>
      </c>
      <c r="E19" s="31">
        <f>E12*D19</f>
        <v>22801.529813333334</v>
      </c>
      <c r="F19" s="35"/>
      <c r="G19" s="38"/>
      <c r="H19" s="2"/>
    </row>
    <row r="20" spans="1:9" ht="29.1" customHeight="1">
      <c r="A20" s="84"/>
      <c r="B20" s="14" t="s">
        <v>23</v>
      </c>
      <c r="C20" s="30" t="s">
        <v>24</v>
      </c>
      <c r="D20" s="36">
        <v>1.0999999999999999E-2</v>
      </c>
      <c r="E20" s="31">
        <f>E12*D20</f>
        <v>27471.722666666668</v>
      </c>
      <c r="G20" s="38"/>
      <c r="H20" s="2"/>
    </row>
    <row r="21" spans="1:9" ht="29.1" customHeight="1">
      <c r="A21" s="84"/>
      <c r="B21" s="32" t="s">
        <v>17</v>
      </c>
      <c r="C21" s="39">
        <f>SUM(C16:C20)</f>
        <v>0</v>
      </c>
      <c r="D21" s="40"/>
      <c r="E21" s="41">
        <f>SUM(E16:E20)+1</f>
        <v>250190.29887808001</v>
      </c>
      <c r="F21" s="42"/>
      <c r="G21" s="38"/>
      <c r="H21" s="2"/>
    </row>
    <row r="22" spans="1:9" ht="29.1" customHeight="1">
      <c r="A22" s="84" t="s">
        <v>25</v>
      </c>
      <c r="B22" s="14" t="s">
        <v>26</v>
      </c>
      <c r="C22" s="43" t="s">
        <v>27</v>
      </c>
      <c r="D22" s="44">
        <v>1</v>
      </c>
      <c r="E22" s="45">
        <f>210000/12*D22</f>
        <v>17500</v>
      </c>
      <c r="F22" s="25"/>
      <c r="G22" s="38"/>
      <c r="H22" s="2"/>
      <c r="I22" s="25"/>
    </row>
    <row r="23" spans="1:9" ht="29.1" customHeight="1">
      <c r="A23" s="84"/>
      <c r="B23" s="14" t="s">
        <v>28</v>
      </c>
      <c r="C23" s="46" t="s">
        <v>29</v>
      </c>
      <c r="D23" s="47">
        <v>1</v>
      </c>
      <c r="E23" s="45">
        <f>300000/12*D23</f>
        <v>25000</v>
      </c>
      <c r="H23" s="2"/>
    </row>
    <row r="24" spans="1:9" ht="29.1" customHeight="1">
      <c r="A24" s="84"/>
      <c r="B24" s="32" t="s">
        <v>17</v>
      </c>
      <c r="C24" s="39"/>
      <c r="D24" s="40"/>
      <c r="E24" s="41">
        <f>SUM(E22:E23)</f>
        <v>42500</v>
      </c>
      <c r="H24" s="2"/>
    </row>
    <row r="25" spans="1:9" ht="29.1" customHeight="1">
      <c r="A25" s="82" t="s">
        <v>30</v>
      </c>
      <c r="B25" s="83"/>
      <c r="C25" s="48"/>
      <c r="D25" s="49"/>
      <c r="E25" s="97">
        <f>SUM(E15,E21,E24)</f>
        <v>2998238.7433225247</v>
      </c>
      <c r="F25" s="35"/>
      <c r="H25" s="2"/>
    </row>
    <row r="26" spans="1:9" ht="29.1" customHeight="1">
      <c r="A26" s="78" t="s">
        <v>31</v>
      </c>
      <c r="B26" s="79"/>
      <c r="C26" s="50"/>
      <c r="D26" s="51">
        <v>0.05</v>
      </c>
      <c r="E26" s="98">
        <f>E25*D26</f>
        <v>149911.93716612624</v>
      </c>
      <c r="F26" s="52"/>
      <c r="H26" s="2"/>
    </row>
    <row r="27" spans="1:9" ht="29.1" customHeight="1">
      <c r="A27" s="78" t="s">
        <v>32</v>
      </c>
      <c r="B27" s="79"/>
      <c r="C27" s="50"/>
      <c r="D27" s="51">
        <v>0.1</v>
      </c>
      <c r="E27" s="31">
        <f>(E25+E26)*D27</f>
        <v>314815.06804886513</v>
      </c>
      <c r="F27" s="52"/>
      <c r="H27" s="2"/>
    </row>
    <row r="28" spans="1:9" ht="29.1" customHeight="1">
      <c r="A28" s="69" t="s">
        <v>33</v>
      </c>
      <c r="B28" s="70"/>
      <c r="C28" s="53"/>
      <c r="D28" s="54"/>
      <c r="E28" s="99">
        <f>SUM(E25:E27)</f>
        <v>3462965.7485375162</v>
      </c>
      <c r="F28" s="24"/>
      <c r="H28" s="2"/>
    </row>
    <row r="29" spans="1:9" ht="29.1" customHeight="1">
      <c r="A29" s="69" t="s">
        <v>34</v>
      </c>
      <c r="B29" s="70"/>
      <c r="C29" s="55"/>
      <c r="D29" s="56">
        <v>0.1</v>
      </c>
      <c r="E29" s="100">
        <f>E28*D29</f>
        <v>346296.57485375163</v>
      </c>
      <c r="H29" s="2"/>
    </row>
    <row r="30" spans="1:9" ht="29.1" customHeight="1">
      <c r="A30" s="87" t="s">
        <v>35</v>
      </c>
      <c r="B30" s="88"/>
      <c r="C30" s="57"/>
      <c r="D30" s="58"/>
      <c r="E30" s="101">
        <f>SUM(E28:E29)</f>
        <v>3809262.323391268</v>
      </c>
      <c r="F30" s="24"/>
      <c r="H30" s="25"/>
    </row>
    <row r="31" spans="1:9" ht="29.1" customHeight="1">
      <c r="A31" s="87" t="s">
        <v>36</v>
      </c>
      <c r="B31" s="88"/>
      <c r="C31" s="57"/>
      <c r="D31" s="58">
        <v>16</v>
      </c>
      <c r="E31" s="101">
        <f>E30*D31</f>
        <v>60948197.174260288</v>
      </c>
      <c r="F31" s="24"/>
      <c r="H31" s="25"/>
    </row>
    <row r="32" spans="1:9" ht="29.1" customHeight="1">
      <c r="A32" s="89" t="s">
        <v>37</v>
      </c>
      <c r="B32" s="90"/>
      <c r="C32" s="59"/>
      <c r="D32" s="59"/>
      <c r="E32" s="102">
        <f>E31*12</f>
        <v>731378366.09112346</v>
      </c>
      <c r="F32" s="24"/>
      <c r="H32" s="25"/>
    </row>
    <row r="33" spans="1:9" ht="29.1" customHeight="1">
      <c r="A33" s="89" t="s">
        <v>38</v>
      </c>
      <c r="B33" s="90"/>
      <c r="C33" s="91">
        <v>0</v>
      </c>
      <c r="D33" s="91"/>
      <c r="E33" s="92"/>
      <c r="F33" s="24"/>
      <c r="H33" s="25"/>
    </row>
    <row r="34" spans="1:9" ht="29.1" customHeight="1" thickBot="1">
      <c r="A34" s="85" t="s">
        <v>39</v>
      </c>
      <c r="B34" s="86"/>
      <c r="C34" s="103">
        <f>E32-C33</f>
        <v>731378366.09112346</v>
      </c>
      <c r="D34" s="103"/>
      <c r="E34" s="104"/>
      <c r="F34" s="24"/>
      <c r="H34" s="25"/>
    </row>
    <row r="35" spans="1:9">
      <c r="C35" s="62"/>
      <c r="D35" s="62"/>
      <c r="E35" s="63"/>
      <c r="F35" s="2"/>
    </row>
    <row r="36" spans="1:9">
      <c r="E36" s="64"/>
    </row>
    <row r="37" spans="1:9">
      <c r="C37" s="65"/>
      <c r="D37" s="65"/>
      <c r="E37" s="63"/>
    </row>
    <row r="38" spans="1:9">
      <c r="C38" s="63"/>
      <c r="D38" s="63"/>
      <c r="E38" s="63"/>
    </row>
    <row r="42" spans="1:9">
      <c r="C42" s="65"/>
      <c r="D42" s="65"/>
    </row>
    <row r="45" spans="1:9" s="3" customFormat="1">
      <c r="A45" s="60"/>
      <c r="B45" s="61"/>
      <c r="E45" s="66"/>
      <c r="F45" s="1"/>
      <c r="G45" s="2"/>
      <c r="H45" s="1"/>
      <c r="I45" s="1"/>
    </row>
  </sheetData>
  <mergeCells count="20">
    <mergeCell ref="A34:B34"/>
    <mergeCell ref="C34:E34"/>
    <mergeCell ref="A29:B29"/>
    <mergeCell ref="A30:B30"/>
    <mergeCell ref="A31:B31"/>
    <mergeCell ref="A32:B32"/>
    <mergeCell ref="A33:B33"/>
    <mergeCell ref="C33:E33"/>
    <mergeCell ref="A28:B28"/>
    <mergeCell ref="A1:E1"/>
    <mergeCell ref="A3:B4"/>
    <mergeCell ref="C3:E3"/>
    <mergeCell ref="A5:B6"/>
    <mergeCell ref="A7:A14"/>
    <mergeCell ref="A15:B15"/>
    <mergeCell ref="A16:A21"/>
    <mergeCell ref="A22:A24"/>
    <mergeCell ref="A25:B25"/>
    <mergeCell ref="A26:B26"/>
    <mergeCell ref="A27:B27"/>
  </mergeCells>
  <phoneticPr fontId="3" type="noConversion"/>
  <printOptions horizontalCentered="1"/>
  <pageMargins left="0.38" right="0.33" top="0.6692913385826772" bottom="0.27559055118110237" header="0.51181102362204722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원가계산</vt:lpstr>
      <vt:lpstr>원가계산!Print_Area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dcterms:created xsi:type="dcterms:W3CDTF">2018-11-14T23:44:13Z</dcterms:created>
  <dcterms:modified xsi:type="dcterms:W3CDTF">2018-12-05T14:50:17Z</dcterms:modified>
</cp:coreProperties>
</file>